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ортал\"/>
    </mc:Choice>
  </mc:AlternateContent>
  <xr:revisionPtr revIDLastSave="0" documentId="8_{E45D28E7-39DF-4515-B2CE-8229E5397DEC}" xr6:coauthVersionLast="37" xr6:coauthVersionMax="37" xr10:uidLastSave="{00000000-0000-0000-0000-000000000000}"/>
  <bookViews>
    <workbookView xWindow="0" yWindow="0" windowWidth="11610" windowHeight="7515" xr2:uid="{00000000-000D-0000-FFFF-FFFF00000000}"/>
  </bookViews>
  <sheets>
    <sheet name="Sheet1" sheetId="1" r:id="rId1"/>
  </sheets>
  <definedNames>
    <definedName name="_xlnm._FilterDatabase" localSheetId="0" hidden="1">Sheet1!$A$1:$D$3287</definedName>
  </definedNames>
  <calcPr calcId="179021"/>
</workbook>
</file>

<file path=xl/calcChain.xml><?xml version="1.0" encoding="utf-8"?>
<calcChain xmlns="http://schemas.openxmlformats.org/spreadsheetml/2006/main">
  <c r="C3287" i="1" l="1"/>
  <c r="C3286" i="1"/>
  <c r="C3285" i="1"/>
  <c r="C3284" i="1"/>
  <c r="C3283" i="1"/>
  <c r="C3282" i="1"/>
  <c r="C3281" i="1"/>
  <c r="C3280" i="1"/>
  <c r="C3279" i="1"/>
  <c r="C3278" i="1"/>
  <c r="C3277" i="1"/>
  <c r="C3276" i="1"/>
  <c r="C3275" i="1"/>
  <c r="C3274" i="1"/>
  <c r="C3273" i="1"/>
  <c r="C3272" i="1"/>
  <c r="C3271" i="1"/>
  <c r="C3270" i="1"/>
  <c r="C3269" i="1"/>
  <c r="C3268" i="1"/>
  <c r="C3267" i="1"/>
  <c r="C3266" i="1"/>
  <c r="C3265" i="1"/>
  <c r="C3264" i="1"/>
  <c r="C3263" i="1"/>
  <c r="C3262" i="1"/>
  <c r="C3261" i="1"/>
  <c r="C3260" i="1"/>
  <c r="C3259" i="1"/>
  <c r="C3258" i="1"/>
  <c r="C3257" i="1"/>
  <c r="C3256" i="1"/>
  <c r="C3255" i="1"/>
  <c r="C3254" i="1"/>
  <c r="C3253" i="1"/>
  <c r="C3252" i="1"/>
  <c r="C3251" i="1"/>
  <c r="C3250" i="1"/>
  <c r="C3249" i="1"/>
  <c r="C3248" i="1"/>
  <c r="C3247" i="1"/>
  <c r="C3246" i="1"/>
  <c r="C3245" i="1"/>
  <c r="C3244" i="1"/>
  <c r="C3243" i="1"/>
  <c r="C3242" i="1"/>
  <c r="C3241" i="1"/>
  <c r="C3240" i="1"/>
  <c r="C3239" i="1"/>
  <c r="C3238" i="1"/>
  <c r="C3237" i="1"/>
  <c r="C3236" i="1"/>
  <c r="C3235" i="1"/>
  <c r="C3234" i="1"/>
  <c r="C3233" i="1"/>
  <c r="C3232" i="1"/>
  <c r="C3231" i="1"/>
  <c r="C3230" i="1"/>
  <c r="C3229" i="1"/>
  <c r="C3228" i="1"/>
  <c r="C3227" i="1"/>
  <c r="C3226" i="1"/>
  <c r="C3225" i="1"/>
  <c r="C3224" i="1"/>
  <c r="C3223" i="1"/>
  <c r="C3222" i="1"/>
  <c r="C3221" i="1"/>
  <c r="C3220" i="1"/>
  <c r="C3219" i="1"/>
  <c r="C3218" i="1"/>
  <c r="C3217" i="1"/>
  <c r="C3216" i="1"/>
  <c r="C3215" i="1"/>
  <c r="C3214" i="1"/>
  <c r="C3213" i="1"/>
  <c r="C3212" i="1"/>
  <c r="C3211" i="1"/>
  <c r="C3210" i="1"/>
  <c r="C3209" i="1"/>
  <c r="C3208" i="1"/>
  <c r="C3207" i="1"/>
  <c r="C3206" i="1"/>
  <c r="C3205" i="1"/>
  <c r="C3204" i="1"/>
  <c r="C3203" i="1"/>
  <c r="C3202" i="1"/>
  <c r="C3201" i="1"/>
  <c r="C3200" i="1"/>
  <c r="C3199" i="1"/>
  <c r="C3198" i="1"/>
  <c r="C3197" i="1"/>
  <c r="C3196" i="1"/>
  <c r="C3195" i="1"/>
  <c r="C3194" i="1"/>
  <c r="C3193" i="1"/>
  <c r="C3192" i="1"/>
  <c r="C3191" i="1"/>
  <c r="C3190" i="1"/>
  <c r="C3189" i="1"/>
  <c r="C3188" i="1"/>
  <c r="C3187" i="1"/>
  <c r="C3186" i="1"/>
  <c r="C3185" i="1"/>
  <c r="C3184" i="1"/>
  <c r="C3183" i="1"/>
  <c r="C3182" i="1"/>
  <c r="C3181" i="1"/>
  <c r="C3180" i="1"/>
  <c r="C3179" i="1"/>
  <c r="C3178" i="1"/>
  <c r="C3177" i="1"/>
  <c r="C3176" i="1"/>
  <c r="C3175" i="1"/>
  <c r="C3174" i="1"/>
  <c r="C3173" i="1"/>
  <c r="C3172" i="1"/>
  <c r="C3171" i="1"/>
  <c r="C3170" i="1"/>
  <c r="C3169" i="1"/>
  <c r="C3168" i="1"/>
  <c r="C3167" i="1"/>
  <c r="C3166" i="1"/>
  <c r="C3165" i="1"/>
  <c r="C3164" i="1"/>
  <c r="C3163" i="1"/>
  <c r="C3162" i="1"/>
  <c r="C3161" i="1"/>
  <c r="C3160" i="1"/>
  <c r="C3159" i="1"/>
  <c r="C3158" i="1"/>
  <c r="C3157" i="1"/>
  <c r="C3156" i="1"/>
  <c r="C3155" i="1"/>
  <c r="C3154" i="1"/>
  <c r="C3153" i="1"/>
  <c r="C3152" i="1"/>
  <c r="C3151" i="1"/>
  <c r="C3150" i="1"/>
  <c r="C3149" i="1"/>
  <c r="C3148" i="1"/>
  <c r="C3147" i="1"/>
  <c r="C3146" i="1"/>
  <c r="C3145" i="1"/>
  <c r="C3144" i="1"/>
  <c r="C3143" i="1"/>
  <c r="C3142" i="1"/>
  <c r="C3141" i="1"/>
  <c r="C3140" i="1"/>
  <c r="C3139" i="1"/>
  <c r="C3138" i="1"/>
  <c r="C3137" i="1"/>
  <c r="C3136" i="1"/>
  <c r="C3135" i="1"/>
  <c r="C3134" i="1"/>
  <c r="C3133" i="1"/>
  <c r="C3132" i="1"/>
  <c r="C3131" i="1"/>
  <c r="C3130" i="1"/>
  <c r="C3129" i="1"/>
  <c r="C3128" i="1"/>
  <c r="C3127" i="1"/>
  <c r="C3126" i="1"/>
  <c r="C3125" i="1"/>
  <c r="C3124" i="1"/>
  <c r="C3123" i="1"/>
  <c r="C3122" i="1"/>
  <c r="C3121" i="1"/>
  <c r="C3120" i="1"/>
  <c r="C3119" i="1"/>
  <c r="C3118" i="1"/>
  <c r="C3117" i="1"/>
  <c r="C3116" i="1"/>
  <c r="C3115" i="1"/>
  <c r="C3114" i="1"/>
  <c r="C3113" i="1"/>
  <c r="C3112" i="1"/>
  <c r="C3111" i="1"/>
  <c r="C3110" i="1"/>
  <c r="C3109" i="1"/>
  <c r="C3108" i="1"/>
  <c r="C3107" i="1"/>
  <c r="C3106" i="1"/>
  <c r="C3105" i="1"/>
  <c r="C3104" i="1"/>
  <c r="C3103" i="1"/>
  <c r="C3102" i="1"/>
  <c r="C3101" i="1"/>
  <c r="C3100" i="1"/>
  <c r="C3099" i="1"/>
  <c r="C3098" i="1"/>
  <c r="C3097" i="1"/>
  <c r="C3096" i="1"/>
  <c r="C3095" i="1"/>
  <c r="C3094" i="1"/>
  <c r="C3093" i="1"/>
  <c r="C3092" i="1"/>
  <c r="C3091" i="1"/>
  <c r="C3090" i="1"/>
  <c r="C3089" i="1"/>
  <c r="C3088" i="1"/>
  <c r="C3087" i="1"/>
  <c r="C3086" i="1"/>
  <c r="C3085" i="1"/>
  <c r="C3084" i="1"/>
  <c r="C3083" i="1"/>
  <c r="C3082" i="1"/>
  <c r="C3081" i="1"/>
  <c r="C3080" i="1"/>
  <c r="C3079" i="1"/>
  <c r="C3078" i="1"/>
  <c r="C3077" i="1"/>
  <c r="C3076" i="1"/>
  <c r="C3075" i="1"/>
  <c r="C3074" i="1"/>
  <c r="C3073" i="1"/>
  <c r="C3072" i="1"/>
  <c r="C3071" i="1"/>
  <c r="C3070" i="1"/>
  <c r="C3069" i="1"/>
  <c r="C3068" i="1"/>
  <c r="C3067" i="1"/>
  <c r="C3066" i="1"/>
  <c r="C3065" i="1"/>
  <c r="C3064" i="1"/>
  <c r="C3063" i="1"/>
  <c r="C3062" i="1"/>
  <c r="C3061" i="1"/>
  <c r="C3060" i="1"/>
  <c r="C3059" i="1"/>
  <c r="C3058" i="1"/>
  <c r="C3057" i="1"/>
  <c r="C3056" i="1"/>
  <c r="C3055" i="1"/>
  <c r="C3054" i="1"/>
  <c r="C3053" i="1"/>
  <c r="C3052" i="1"/>
  <c r="C3051" i="1"/>
  <c r="C3050" i="1"/>
  <c r="C3049" i="1"/>
  <c r="C3048" i="1"/>
  <c r="C3047" i="1"/>
  <c r="C3046" i="1"/>
  <c r="C3045" i="1"/>
  <c r="C3044" i="1"/>
  <c r="C3043" i="1"/>
  <c r="C3042" i="1"/>
  <c r="C3041" i="1"/>
  <c r="C3040" i="1"/>
  <c r="C3039" i="1"/>
  <c r="C3038" i="1"/>
  <c r="C3037" i="1"/>
  <c r="C3036" i="1"/>
  <c r="C3035" i="1"/>
  <c r="C3034" i="1"/>
  <c r="C3033" i="1"/>
  <c r="C3032" i="1"/>
  <c r="C3031" i="1"/>
  <c r="C3030" i="1"/>
  <c r="C3029" i="1"/>
  <c r="C3028" i="1"/>
  <c r="C3027" i="1"/>
  <c r="C3026" i="1"/>
  <c r="C3025" i="1"/>
  <c r="C3024" i="1"/>
  <c r="C3023" i="1"/>
  <c r="C3022" i="1"/>
  <c r="C3021" i="1"/>
  <c r="C3020" i="1"/>
  <c r="C3019" i="1"/>
  <c r="C3018" i="1"/>
  <c r="C3017" i="1"/>
  <c r="C3016" i="1"/>
  <c r="C3015" i="1"/>
  <c r="C3014" i="1"/>
  <c r="C3013" i="1"/>
  <c r="C3012" i="1"/>
  <c r="C3011" i="1"/>
  <c r="C3010" i="1"/>
  <c r="C3009" i="1"/>
  <c r="C3008" i="1"/>
  <c r="C3007" i="1"/>
  <c r="C3006" i="1"/>
  <c r="C3005" i="1"/>
  <c r="C3004" i="1"/>
  <c r="C3003" i="1"/>
  <c r="C3002" i="1"/>
  <c r="C3001" i="1"/>
  <c r="C3000" i="1"/>
  <c r="C2999" i="1"/>
  <c r="C2998" i="1"/>
  <c r="C2997" i="1"/>
  <c r="C2996" i="1"/>
  <c r="C2995" i="1"/>
  <c r="C2994" i="1"/>
  <c r="C2993" i="1"/>
  <c r="C2992" i="1"/>
  <c r="C2991" i="1"/>
  <c r="C2990" i="1"/>
  <c r="C2989" i="1"/>
  <c r="C2988" i="1"/>
  <c r="C2987" i="1"/>
  <c r="C2986" i="1"/>
  <c r="C2985" i="1"/>
  <c r="C2984" i="1"/>
  <c r="C2983" i="1"/>
  <c r="C2982" i="1"/>
  <c r="C2981" i="1"/>
  <c r="C2980" i="1"/>
  <c r="C2979" i="1"/>
  <c r="C2978" i="1"/>
  <c r="C2977" i="1"/>
  <c r="C2976" i="1"/>
  <c r="C2975" i="1"/>
  <c r="C2974" i="1"/>
  <c r="C2973" i="1"/>
  <c r="C2972" i="1"/>
  <c r="C2971" i="1"/>
  <c r="C2970" i="1"/>
  <c r="C2969" i="1"/>
  <c r="C2968" i="1"/>
  <c r="C2967" i="1"/>
  <c r="C2966" i="1"/>
  <c r="C2965" i="1"/>
  <c r="C2964" i="1"/>
  <c r="C2963" i="1"/>
  <c r="C2962" i="1"/>
  <c r="C2961" i="1"/>
  <c r="C2960" i="1"/>
  <c r="C2959" i="1"/>
  <c r="C2958" i="1"/>
  <c r="C2957" i="1"/>
  <c r="C2956" i="1"/>
  <c r="C2955" i="1"/>
  <c r="C2954" i="1"/>
  <c r="C2953" i="1"/>
  <c r="C2952" i="1"/>
  <c r="C2951" i="1"/>
  <c r="C2950" i="1"/>
  <c r="C2949" i="1"/>
  <c r="C2948" i="1"/>
  <c r="C2947" i="1"/>
  <c r="C2946" i="1"/>
  <c r="C2945" i="1"/>
  <c r="C2944" i="1"/>
  <c r="C2943" i="1"/>
  <c r="C2942" i="1"/>
  <c r="C2941" i="1"/>
  <c r="C2940" i="1"/>
  <c r="C2939" i="1"/>
  <c r="C2938" i="1"/>
  <c r="C2937" i="1"/>
  <c r="C2936" i="1"/>
  <c r="C2935" i="1"/>
  <c r="C2934" i="1"/>
  <c r="C2933" i="1"/>
  <c r="C2932" i="1"/>
  <c r="C2931" i="1"/>
  <c r="C2930" i="1"/>
  <c r="C2929" i="1"/>
  <c r="C2928" i="1"/>
  <c r="C2927" i="1"/>
  <c r="C2926" i="1"/>
  <c r="C2925" i="1"/>
  <c r="C2924" i="1"/>
  <c r="C2923" i="1"/>
  <c r="C2922" i="1"/>
  <c r="C2921" i="1"/>
  <c r="C2920" i="1"/>
  <c r="C2919" i="1"/>
  <c r="C2918" i="1"/>
  <c r="C2917" i="1"/>
  <c r="C2916" i="1"/>
  <c r="C2915" i="1"/>
  <c r="C2914" i="1"/>
  <c r="C2913" i="1"/>
  <c r="C2912" i="1"/>
  <c r="C2911" i="1"/>
  <c r="C2910" i="1"/>
  <c r="C2909" i="1"/>
  <c r="C2908" i="1"/>
  <c r="C2907" i="1"/>
  <c r="C2906" i="1"/>
  <c r="C2905" i="1"/>
  <c r="C2904" i="1"/>
  <c r="C2903" i="1"/>
  <c r="C2902" i="1"/>
  <c r="C2901" i="1"/>
  <c r="C2900" i="1"/>
  <c r="C2899" i="1"/>
  <c r="C2898" i="1"/>
  <c r="C2897" i="1"/>
  <c r="C2896" i="1"/>
  <c r="C2895" i="1"/>
  <c r="C2894" i="1"/>
  <c r="C2893" i="1"/>
  <c r="C2892" i="1"/>
  <c r="C2891" i="1"/>
  <c r="C2890" i="1"/>
  <c r="C2889" i="1"/>
  <c r="C2888" i="1"/>
  <c r="C2887" i="1"/>
  <c r="C2886" i="1"/>
  <c r="C2885" i="1"/>
  <c r="C2884" i="1"/>
  <c r="C2883" i="1"/>
  <c r="C2882" i="1"/>
  <c r="C2881" i="1"/>
  <c r="C2880" i="1"/>
  <c r="C2879" i="1"/>
  <c r="C2878" i="1"/>
  <c r="C2877" i="1"/>
  <c r="C2876" i="1"/>
  <c r="C2875" i="1"/>
  <c r="C2874" i="1"/>
  <c r="C2873" i="1"/>
  <c r="C2872" i="1"/>
  <c r="C2871" i="1"/>
  <c r="C2870" i="1"/>
  <c r="C2869" i="1"/>
  <c r="C2868" i="1"/>
  <c r="C2867" i="1"/>
  <c r="C2866" i="1"/>
  <c r="C2865" i="1"/>
  <c r="C2864" i="1"/>
  <c r="C2863" i="1"/>
  <c r="C2862" i="1"/>
  <c r="C2861" i="1"/>
  <c r="C2860" i="1"/>
  <c r="C2859" i="1"/>
  <c r="C2858" i="1"/>
  <c r="C2857" i="1"/>
  <c r="C2856" i="1"/>
  <c r="C2855" i="1"/>
  <c r="C2854" i="1"/>
  <c r="C2853" i="1"/>
  <c r="C2852" i="1"/>
  <c r="C2851" i="1"/>
  <c r="C2850" i="1"/>
  <c r="C2849" i="1"/>
  <c r="C2848" i="1"/>
  <c r="C2847" i="1"/>
  <c r="C2846" i="1"/>
  <c r="C2845" i="1"/>
  <c r="C2844" i="1"/>
  <c r="C2843" i="1"/>
  <c r="C2842" i="1"/>
  <c r="C2841" i="1"/>
  <c r="C2840" i="1"/>
  <c r="C2839" i="1"/>
  <c r="C2838" i="1"/>
  <c r="C2837" i="1"/>
  <c r="C2836" i="1"/>
  <c r="C2835" i="1"/>
  <c r="C2834" i="1"/>
  <c r="C2833" i="1"/>
  <c r="C2832" i="1"/>
  <c r="C2831" i="1"/>
  <c r="C2830" i="1"/>
  <c r="C2829" i="1"/>
  <c r="C2828" i="1"/>
  <c r="C2827" i="1"/>
  <c r="C2826" i="1"/>
  <c r="C2825" i="1"/>
  <c r="C2824" i="1"/>
  <c r="C2823" i="1"/>
  <c r="C2822" i="1"/>
  <c r="C2821" i="1"/>
  <c r="C2820" i="1"/>
  <c r="C2819" i="1"/>
  <c r="C2818" i="1"/>
  <c r="C2817" i="1"/>
  <c r="C2816" i="1"/>
  <c r="C2815" i="1"/>
  <c r="C2814" i="1"/>
  <c r="C2813" i="1"/>
  <c r="C2812" i="1"/>
  <c r="C2811" i="1"/>
  <c r="C2810" i="1"/>
  <c r="C2809" i="1"/>
  <c r="C2808" i="1"/>
  <c r="C2807" i="1"/>
  <c r="C2806" i="1"/>
  <c r="C2805" i="1"/>
  <c r="C2804" i="1"/>
  <c r="C2803" i="1"/>
  <c r="C2802" i="1"/>
  <c r="C2801" i="1"/>
  <c r="C2800" i="1"/>
  <c r="C2799" i="1"/>
  <c r="C2798" i="1"/>
  <c r="C2797" i="1"/>
  <c r="C2796" i="1"/>
  <c r="C2795" i="1"/>
  <c r="C2794" i="1"/>
  <c r="C2793" i="1"/>
  <c r="C2792" i="1"/>
  <c r="C2791" i="1"/>
  <c r="C2790" i="1"/>
  <c r="C2789" i="1"/>
  <c r="C2788" i="1"/>
  <c r="C2787" i="1"/>
  <c r="C2786" i="1"/>
  <c r="C2785" i="1"/>
  <c r="C2784" i="1"/>
  <c r="C2783" i="1"/>
  <c r="C2782" i="1"/>
  <c r="C2781" i="1"/>
  <c r="C2780" i="1"/>
  <c r="C2779" i="1"/>
  <c r="C2778" i="1"/>
  <c r="C2777" i="1"/>
  <c r="C2776" i="1"/>
  <c r="C2775" i="1"/>
  <c r="C2774" i="1"/>
  <c r="C2773" i="1"/>
  <c r="C2772" i="1"/>
  <c r="C2771" i="1"/>
  <c r="C2770" i="1"/>
  <c r="C2769" i="1"/>
  <c r="C2768" i="1"/>
  <c r="C2767" i="1"/>
  <c r="C2766" i="1"/>
  <c r="C2765" i="1"/>
  <c r="C2764" i="1"/>
  <c r="C2763" i="1"/>
  <c r="C2762" i="1"/>
  <c r="C2761" i="1"/>
  <c r="C2760" i="1"/>
  <c r="C2759" i="1"/>
  <c r="C2758" i="1"/>
  <c r="C2757" i="1"/>
  <c r="C2756" i="1"/>
  <c r="C2755" i="1"/>
  <c r="C2754" i="1"/>
  <c r="C2753" i="1"/>
  <c r="C2752" i="1"/>
  <c r="C2751" i="1"/>
  <c r="C2750" i="1"/>
  <c r="C2749" i="1"/>
  <c r="C2748" i="1"/>
  <c r="C2747" i="1"/>
  <c r="C2746" i="1"/>
  <c r="C2745" i="1"/>
  <c r="C2744" i="1"/>
  <c r="C2743" i="1"/>
  <c r="C2742" i="1"/>
  <c r="C2741" i="1"/>
  <c r="C2740" i="1"/>
  <c r="C2739" i="1"/>
  <c r="C2738" i="1"/>
  <c r="C2737" i="1"/>
  <c r="C2736" i="1"/>
  <c r="C2735" i="1"/>
  <c r="C2734" i="1"/>
  <c r="C2733" i="1"/>
  <c r="C2732" i="1"/>
  <c r="C2731" i="1"/>
  <c r="C2730" i="1"/>
  <c r="C2729" i="1"/>
  <c r="C2728" i="1"/>
  <c r="C2727" i="1"/>
  <c r="C2726" i="1"/>
  <c r="C2725" i="1"/>
  <c r="C2724" i="1"/>
  <c r="C2723" i="1"/>
  <c r="C2722" i="1"/>
  <c r="C2721" i="1"/>
  <c r="C2720" i="1"/>
  <c r="C2719" i="1"/>
  <c r="C2718" i="1"/>
  <c r="C2717" i="1"/>
  <c r="C2716" i="1"/>
  <c r="C2715" i="1"/>
  <c r="C2714" i="1"/>
  <c r="C2713" i="1"/>
  <c r="C2712" i="1"/>
  <c r="C2711" i="1"/>
  <c r="C2710" i="1"/>
  <c r="C2709" i="1"/>
  <c r="C2708" i="1"/>
  <c r="C2707" i="1"/>
  <c r="C2706" i="1"/>
  <c r="C2705" i="1"/>
  <c r="C2704" i="1"/>
  <c r="C2703" i="1"/>
  <c r="C2702" i="1"/>
  <c r="C2701" i="1"/>
  <c r="C2700" i="1"/>
  <c r="C2699" i="1"/>
  <c r="C2698" i="1"/>
  <c r="C2697" i="1"/>
  <c r="C2696" i="1"/>
  <c r="C2695" i="1"/>
  <c r="C2694" i="1"/>
  <c r="C2693" i="1"/>
  <c r="C2692" i="1"/>
  <c r="C2691" i="1"/>
  <c r="C2690" i="1"/>
  <c r="C2689" i="1"/>
  <c r="C2688" i="1"/>
  <c r="C2687" i="1"/>
  <c r="C2686" i="1"/>
  <c r="C2685" i="1"/>
  <c r="C2684" i="1"/>
  <c r="C2683" i="1"/>
  <c r="C2682" i="1"/>
  <c r="C2681" i="1"/>
  <c r="C2680" i="1"/>
  <c r="C2679" i="1"/>
  <c r="C2678" i="1"/>
  <c r="C2677" i="1"/>
  <c r="C2676" i="1"/>
  <c r="C2675" i="1"/>
  <c r="C2674" i="1"/>
  <c r="C2673" i="1"/>
  <c r="C2672" i="1"/>
  <c r="C2671" i="1"/>
  <c r="C2670" i="1"/>
  <c r="C2669" i="1"/>
  <c r="C2668" i="1"/>
  <c r="C2667" i="1"/>
  <c r="C2666" i="1"/>
  <c r="C2665" i="1"/>
  <c r="C2664" i="1"/>
  <c r="C2663" i="1"/>
  <c r="C2662" i="1"/>
  <c r="C2661" i="1"/>
  <c r="C2660" i="1"/>
  <c r="C2659" i="1"/>
  <c r="C2658" i="1"/>
  <c r="C2657" i="1"/>
  <c r="C2656" i="1"/>
  <c r="C2655" i="1"/>
  <c r="C2654" i="1"/>
  <c r="C2653" i="1"/>
  <c r="C2652" i="1"/>
  <c r="C2651" i="1"/>
  <c r="C2650" i="1"/>
  <c r="C2649" i="1"/>
  <c r="C2648" i="1"/>
  <c r="C2647" i="1"/>
  <c r="C2646" i="1"/>
  <c r="C2645" i="1"/>
  <c r="C2644" i="1"/>
  <c r="C2643" i="1"/>
  <c r="C2642" i="1"/>
  <c r="C2641" i="1"/>
  <c r="C2640" i="1"/>
  <c r="C2639" i="1"/>
  <c r="C2638" i="1"/>
  <c r="C2637" i="1"/>
  <c r="C2636" i="1"/>
  <c r="C2635" i="1"/>
  <c r="C2634" i="1"/>
  <c r="C2633" i="1"/>
  <c r="C2632" i="1"/>
  <c r="C2631" i="1"/>
  <c r="C2630" i="1"/>
  <c r="C2629" i="1"/>
  <c r="C2628" i="1"/>
  <c r="C2627" i="1"/>
  <c r="C2626" i="1"/>
  <c r="C2625" i="1"/>
  <c r="C2624" i="1"/>
  <c r="C2623" i="1"/>
  <c r="C2622" i="1"/>
  <c r="C2621" i="1"/>
  <c r="C2620" i="1"/>
  <c r="C2619" i="1"/>
  <c r="C2618" i="1"/>
  <c r="C2617" i="1"/>
  <c r="C2616" i="1"/>
  <c r="C2615" i="1"/>
  <c r="C2614" i="1"/>
  <c r="C2613" i="1"/>
  <c r="C2612" i="1"/>
  <c r="C2611" i="1"/>
  <c r="C2610" i="1"/>
  <c r="C2609" i="1"/>
  <c r="C2608" i="1"/>
  <c r="C2607" i="1"/>
  <c r="C2606" i="1"/>
  <c r="C2605" i="1"/>
  <c r="C2604" i="1"/>
  <c r="C2603" i="1"/>
  <c r="C2602" i="1"/>
  <c r="C2601" i="1"/>
  <c r="C2600" i="1"/>
  <c r="C2599" i="1"/>
  <c r="C2598" i="1"/>
  <c r="C2597" i="1"/>
  <c r="C2596" i="1"/>
  <c r="C2595" i="1"/>
  <c r="C2594" i="1"/>
  <c r="C2593" i="1"/>
  <c r="C2592" i="1"/>
  <c r="C2591" i="1"/>
  <c r="C2590" i="1"/>
  <c r="C2589" i="1"/>
  <c r="C2588" i="1"/>
  <c r="C2587" i="1"/>
  <c r="C2586" i="1"/>
  <c r="C2585" i="1"/>
  <c r="C2584" i="1"/>
  <c r="C2583" i="1"/>
  <c r="C2582" i="1"/>
  <c r="C2581" i="1"/>
  <c r="C2580" i="1"/>
  <c r="C2579" i="1"/>
  <c r="C2578" i="1"/>
  <c r="C2577" i="1"/>
  <c r="C2576" i="1"/>
  <c r="C2575" i="1"/>
  <c r="C2574" i="1"/>
  <c r="C2573" i="1"/>
  <c r="C2572" i="1"/>
  <c r="C2571" i="1"/>
  <c r="C2570" i="1"/>
  <c r="C2569" i="1"/>
  <c r="C2568" i="1"/>
  <c r="C2567" i="1"/>
  <c r="C2566" i="1"/>
  <c r="C2565" i="1"/>
  <c r="C2564" i="1"/>
  <c r="C2563" i="1"/>
  <c r="C2562" i="1"/>
  <c r="C2561" i="1"/>
  <c r="C2560" i="1"/>
  <c r="C2559" i="1"/>
  <c r="C2558" i="1"/>
  <c r="C2557" i="1"/>
  <c r="C2556" i="1"/>
  <c r="C2555" i="1"/>
  <c r="C2554" i="1"/>
  <c r="C2553" i="1"/>
  <c r="C2552" i="1"/>
  <c r="C2551" i="1"/>
  <c r="C2550" i="1"/>
  <c r="C2549" i="1"/>
  <c r="C2548" i="1"/>
  <c r="C2547" i="1"/>
  <c r="C2546" i="1"/>
  <c r="C2545" i="1"/>
  <c r="C2544" i="1"/>
  <c r="C2543" i="1"/>
  <c r="C2542" i="1"/>
  <c r="C2541" i="1"/>
  <c r="C2540" i="1"/>
  <c r="C2539" i="1"/>
  <c r="C2538" i="1"/>
  <c r="C2537" i="1"/>
  <c r="C2536" i="1"/>
  <c r="C2535" i="1"/>
  <c r="C2534" i="1"/>
  <c r="C2533" i="1"/>
  <c r="C2532" i="1"/>
  <c r="C2531" i="1"/>
  <c r="C2530" i="1"/>
  <c r="C2529" i="1"/>
  <c r="C2528" i="1"/>
  <c r="C2527" i="1"/>
  <c r="C2526" i="1"/>
  <c r="C2525" i="1"/>
  <c r="C2524" i="1"/>
  <c r="C2523" i="1"/>
  <c r="C2522" i="1"/>
  <c r="C2521" i="1"/>
  <c r="C2520" i="1"/>
  <c r="C2519" i="1"/>
  <c r="C2518" i="1"/>
  <c r="C2517" i="1"/>
  <c r="C2516" i="1"/>
  <c r="C2515" i="1"/>
  <c r="C2514" i="1"/>
  <c r="C2513" i="1"/>
  <c r="C2512" i="1"/>
  <c r="C2511" i="1"/>
  <c r="C2510" i="1"/>
  <c r="C2509" i="1"/>
  <c r="C2508" i="1"/>
  <c r="C2507" i="1"/>
  <c r="C2506" i="1"/>
  <c r="C2505" i="1"/>
  <c r="C2504" i="1"/>
  <c r="C2503" i="1"/>
  <c r="C2502" i="1"/>
  <c r="C2501" i="1"/>
  <c r="C2500" i="1"/>
  <c r="C2499" i="1"/>
  <c r="C2498" i="1"/>
  <c r="C2497" i="1"/>
  <c r="C2496" i="1"/>
  <c r="C2495" i="1"/>
  <c r="C2494" i="1"/>
  <c r="C2493" i="1"/>
  <c r="C2492" i="1"/>
  <c r="C2491" i="1"/>
  <c r="C2490" i="1"/>
  <c r="C2489" i="1"/>
  <c r="C2488" i="1"/>
  <c r="C2487" i="1"/>
  <c r="C2486" i="1"/>
  <c r="C2485" i="1"/>
  <c r="C2484" i="1"/>
  <c r="C2483" i="1"/>
  <c r="C2482" i="1"/>
  <c r="C2481" i="1"/>
  <c r="C2480" i="1"/>
  <c r="C2479" i="1"/>
  <c r="C2478" i="1"/>
  <c r="C2477" i="1"/>
  <c r="C2476" i="1"/>
  <c r="C2475" i="1"/>
  <c r="C2474" i="1"/>
  <c r="C2473" i="1"/>
  <c r="C2472" i="1"/>
  <c r="C2471" i="1"/>
  <c r="C2470" i="1"/>
  <c r="C2469" i="1"/>
  <c r="C2468" i="1"/>
  <c r="C2467" i="1"/>
  <c r="C2466" i="1"/>
  <c r="C2465" i="1"/>
  <c r="C2464" i="1"/>
  <c r="C2463" i="1"/>
  <c r="C2462" i="1"/>
  <c r="C2461" i="1"/>
  <c r="C2460" i="1"/>
  <c r="C2459" i="1"/>
  <c r="C2458" i="1"/>
  <c r="C2457" i="1"/>
  <c r="C2456" i="1"/>
  <c r="C2455" i="1"/>
  <c r="C2454" i="1"/>
  <c r="C2453" i="1"/>
  <c r="C2452" i="1"/>
  <c r="C2451" i="1"/>
  <c r="C2450" i="1"/>
  <c r="C2449" i="1"/>
  <c r="C2448" i="1"/>
  <c r="C2447" i="1"/>
  <c r="C2446" i="1"/>
  <c r="C2445" i="1"/>
  <c r="C2444" i="1"/>
  <c r="C2443" i="1"/>
  <c r="C2442" i="1"/>
  <c r="C2441" i="1"/>
  <c r="C2440" i="1"/>
  <c r="C2439" i="1"/>
  <c r="C2438" i="1"/>
  <c r="C2437" i="1"/>
  <c r="C2436" i="1"/>
  <c r="C2435" i="1"/>
  <c r="C2434" i="1"/>
  <c r="C2433" i="1"/>
  <c r="C2432" i="1"/>
  <c r="C2431" i="1"/>
  <c r="C2430" i="1"/>
  <c r="C2429" i="1"/>
  <c r="C2428" i="1"/>
  <c r="C2427" i="1"/>
  <c r="C2426" i="1"/>
  <c r="C2425" i="1"/>
  <c r="C2424" i="1"/>
  <c r="C2423" i="1"/>
  <c r="C2422" i="1"/>
  <c r="C2421" i="1"/>
  <c r="C2420" i="1"/>
  <c r="C2419" i="1"/>
  <c r="C2418" i="1"/>
  <c r="C2417" i="1"/>
  <c r="C2416" i="1"/>
  <c r="C2415" i="1"/>
  <c r="C2414" i="1"/>
  <c r="C2413" i="1"/>
  <c r="C2412" i="1"/>
  <c r="C2411" i="1"/>
  <c r="C2410" i="1"/>
  <c r="C2409" i="1"/>
  <c r="C2408" i="1"/>
  <c r="C2407" i="1"/>
  <c r="C2406" i="1"/>
  <c r="C2405" i="1"/>
  <c r="C2404" i="1"/>
  <c r="C2403" i="1"/>
  <c r="C2402" i="1"/>
  <c r="C2401" i="1"/>
  <c r="C2400" i="1"/>
  <c r="C2399" i="1"/>
  <c r="C2398" i="1"/>
  <c r="C2397" i="1"/>
  <c r="C2396" i="1"/>
  <c r="C2395" i="1"/>
  <c r="C2394" i="1"/>
  <c r="C2393" i="1"/>
  <c r="C2392" i="1"/>
  <c r="C2391" i="1"/>
  <c r="C2390" i="1"/>
  <c r="C2389" i="1"/>
  <c r="C2388" i="1"/>
  <c r="C2387" i="1"/>
  <c r="C2386" i="1"/>
  <c r="C2385" i="1"/>
  <c r="C2384" i="1"/>
  <c r="C2383" i="1"/>
  <c r="C2382" i="1"/>
  <c r="C2381" i="1"/>
  <c r="C2380" i="1"/>
  <c r="C2379" i="1"/>
  <c r="C2378" i="1"/>
  <c r="C2377" i="1"/>
  <c r="C2376" i="1"/>
  <c r="C2375" i="1"/>
  <c r="C2374" i="1"/>
  <c r="C2373" i="1"/>
  <c r="C2372" i="1"/>
  <c r="C2371" i="1"/>
  <c r="C2370" i="1"/>
  <c r="C2369" i="1"/>
  <c r="C2368" i="1"/>
  <c r="C2367" i="1"/>
  <c r="C2366" i="1"/>
  <c r="C2365" i="1"/>
  <c r="C2364" i="1"/>
  <c r="C2363" i="1"/>
  <c r="C2362" i="1"/>
  <c r="C2361" i="1"/>
  <c r="C2360" i="1"/>
  <c r="C2359" i="1"/>
  <c r="C2358" i="1"/>
  <c r="C2357" i="1"/>
  <c r="C2356" i="1"/>
  <c r="C2355" i="1"/>
  <c r="C2354" i="1"/>
  <c r="C2353" i="1"/>
  <c r="C2352" i="1"/>
  <c r="C2351" i="1"/>
  <c r="C2350" i="1"/>
  <c r="C2349" i="1"/>
  <c r="C2348" i="1"/>
  <c r="C2347" i="1"/>
  <c r="C2346" i="1"/>
  <c r="C2345" i="1"/>
  <c r="C2344" i="1"/>
  <c r="C2343" i="1"/>
  <c r="C2342" i="1"/>
  <c r="C2341" i="1"/>
  <c r="C2340" i="1"/>
  <c r="C2339" i="1"/>
  <c r="C2338" i="1"/>
  <c r="C2337" i="1"/>
  <c r="C2336" i="1"/>
  <c r="C2335" i="1"/>
  <c r="C2334" i="1"/>
  <c r="C2333" i="1"/>
  <c r="C2332" i="1"/>
  <c r="C2331" i="1"/>
  <c r="C2330" i="1"/>
  <c r="C2329" i="1"/>
  <c r="C2328" i="1"/>
  <c r="C2327" i="1"/>
  <c r="C2326" i="1"/>
  <c r="C2325" i="1"/>
  <c r="C2324" i="1"/>
  <c r="C2323" i="1"/>
  <c r="C2322" i="1"/>
  <c r="C2321" i="1"/>
  <c r="C2320" i="1"/>
  <c r="C2319" i="1"/>
  <c r="C2318" i="1"/>
  <c r="C2317" i="1"/>
  <c r="C2316" i="1"/>
  <c r="C2315" i="1"/>
  <c r="C2314" i="1"/>
  <c r="C2313" i="1"/>
  <c r="C2312" i="1"/>
  <c r="C2311" i="1"/>
  <c r="C2310" i="1"/>
  <c r="C2309" i="1"/>
  <c r="C2308" i="1"/>
  <c r="C2307" i="1"/>
  <c r="C2306" i="1"/>
  <c r="C2305" i="1"/>
  <c r="C2304" i="1"/>
  <c r="C2303" i="1"/>
  <c r="C2302" i="1"/>
  <c r="C2301" i="1"/>
  <c r="C2300" i="1"/>
  <c r="C2299" i="1"/>
  <c r="C2298" i="1"/>
  <c r="C2297" i="1"/>
  <c r="C2296" i="1"/>
  <c r="C2295" i="1"/>
  <c r="C2294" i="1"/>
  <c r="C2293" i="1"/>
  <c r="C2292" i="1"/>
  <c r="C2291" i="1"/>
  <c r="C2290" i="1"/>
  <c r="C2289" i="1"/>
  <c r="C2288" i="1"/>
  <c r="C2287" i="1"/>
  <c r="C2286" i="1"/>
  <c r="C2285" i="1"/>
  <c r="C2284" i="1"/>
  <c r="C2283" i="1"/>
  <c r="C2282" i="1"/>
  <c r="C2281" i="1"/>
  <c r="C2280" i="1"/>
  <c r="C2279" i="1"/>
  <c r="C2278" i="1"/>
  <c r="C2277" i="1"/>
  <c r="C2276" i="1"/>
  <c r="C2275" i="1"/>
  <c r="C2274" i="1"/>
  <c r="C2273" i="1"/>
  <c r="C2272" i="1"/>
  <c r="C2271" i="1"/>
  <c r="C2270" i="1"/>
  <c r="C2269" i="1"/>
  <c r="C2268" i="1"/>
  <c r="C2267" i="1"/>
  <c r="C2266" i="1"/>
  <c r="C2265" i="1"/>
  <c r="C2264" i="1"/>
  <c r="C2263" i="1"/>
  <c r="C2262" i="1"/>
  <c r="C2261" i="1"/>
  <c r="C2260" i="1"/>
  <c r="C2259" i="1"/>
  <c r="C2258" i="1"/>
  <c r="C2257" i="1"/>
  <c r="C2256" i="1"/>
  <c r="C2255" i="1"/>
  <c r="C2254" i="1"/>
  <c r="C2253" i="1"/>
  <c r="C2252" i="1"/>
  <c r="C2251" i="1"/>
  <c r="C2250" i="1"/>
  <c r="C2249" i="1"/>
  <c r="C2248" i="1"/>
  <c r="C2247" i="1"/>
  <c r="C2246" i="1"/>
  <c r="C2245" i="1"/>
  <c r="C2244" i="1"/>
  <c r="C2243" i="1"/>
  <c r="C2242" i="1"/>
  <c r="C2241" i="1"/>
  <c r="C2240" i="1"/>
  <c r="C2239" i="1"/>
  <c r="C2238" i="1"/>
  <c r="C2237" i="1"/>
  <c r="C2236" i="1"/>
  <c r="C2235" i="1"/>
  <c r="C2234" i="1"/>
  <c r="C2233" i="1"/>
  <c r="C2232" i="1"/>
  <c r="C2231" i="1"/>
  <c r="C2230" i="1"/>
  <c r="C2229" i="1"/>
  <c r="C2228" i="1"/>
  <c r="C2227" i="1"/>
  <c r="C2226" i="1"/>
  <c r="C2225" i="1"/>
  <c r="C2224" i="1"/>
  <c r="C2223" i="1"/>
  <c r="C2222" i="1"/>
  <c r="C2221" i="1"/>
  <c r="C2220" i="1"/>
  <c r="C2219" i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<sst xmlns="http://schemas.openxmlformats.org/spreadsheetml/2006/main" count="6576" uniqueCount="807">
  <si>
    <t>Дом</t>
  </si>
  <si>
    <t>Квартира</t>
  </si>
  <si>
    <t>Код плательщика</t>
  </si>
  <si>
    <t>Долг. Все услуги</t>
  </si>
  <si>
    <t>1-й Басманный пер., дом 4</t>
  </si>
  <si>
    <t>9</t>
  </si>
  <si>
    <t>1</t>
  </si>
  <si>
    <t>20</t>
  </si>
  <si>
    <t>1-й Басманный пер., дом 12</t>
  </si>
  <si>
    <t>7</t>
  </si>
  <si>
    <t>10</t>
  </si>
  <si>
    <t>10А</t>
  </si>
  <si>
    <t>Аптекарский пер., дом 8</t>
  </si>
  <si>
    <t>2</t>
  </si>
  <si>
    <t>3</t>
  </si>
  <si>
    <t>Армянский пер., дом 1/8 стр.1</t>
  </si>
  <si>
    <t>12</t>
  </si>
  <si>
    <t>13</t>
  </si>
  <si>
    <t>16</t>
  </si>
  <si>
    <t>18</t>
  </si>
  <si>
    <t>26</t>
  </si>
  <si>
    <t>30</t>
  </si>
  <si>
    <t>Архангельский пер., дом 7 стр.1</t>
  </si>
  <si>
    <t>17</t>
  </si>
  <si>
    <t>Архангельский пер., дом 8/2 стр.2</t>
  </si>
  <si>
    <t>Архангельский пер., дом 9</t>
  </si>
  <si>
    <t>19</t>
  </si>
  <si>
    <t>Архангельский пер., дом 11/16 стр.1</t>
  </si>
  <si>
    <t>11</t>
  </si>
  <si>
    <t>21</t>
  </si>
  <si>
    <t>27</t>
  </si>
  <si>
    <t>33</t>
  </si>
  <si>
    <t>Архангельский пер., дом 11/16 стр.4</t>
  </si>
  <si>
    <t>44</t>
  </si>
  <si>
    <t>4</t>
  </si>
  <si>
    <t>48</t>
  </si>
  <si>
    <t>50</t>
  </si>
  <si>
    <t>54</t>
  </si>
  <si>
    <t>66</t>
  </si>
  <si>
    <t>5</t>
  </si>
  <si>
    <t>Бакунинская ул., дом 4-6 стр.1</t>
  </si>
  <si>
    <t>24</t>
  </si>
  <si>
    <t>34</t>
  </si>
  <si>
    <t>36</t>
  </si>
  <si>
    <t>37</t>
  </si>
  <si>
    <t>Бакунинская ул., дом 10-12 стр.1</t>
  </si>
  <si>
    <t>14</t>
  </si>
  <si>
    <t>Бакунинская ул., дом 11 стр.3</t>
  </si>
  <si>
    <t>20А</t>
  </si>
  <si>
    <t>28</t>
  </si>
  <si>
    <t>29</t>
  </si>
  <si>
    <t>Бакунинская ул., дом 23-41</t>
  </si>
  <si>
    <t>22</t>
  </si>
  <si>
    <t>32</t>
  </si>
  <si>
    <t>45</t>
  </si>
  <si>
    <t>64</t>
  </si>
  <si>
    <t>71</t>
  </si>
  <si>
    <t>76</t>
  </si>
  <si>
    <t>81</t>
  </si>
  <si>
    <t>88</t>
  </si>
  <si>
    <t>128</t>
  </si>
  <si>
    <t>136</t>
  </si>
  <si>
    <t>156</t>
  </si>
  <si>
    <t>161</t>
  </si>
  <si>
    <t>167</t>
  </si>
  <si>
    <t>6</t>
  </si>
  <si>
    <t>168</t>
  </si>
  <si>
    <t>181</t>
  </si>
  <si>
    <t>199</t>
  </si>
  <si>
    <t>213</t>
  </si>
  <si>
    <t>219</t>
  </si>
  <si>
    <t>232</t>
  </si>
  <si>
    <t>236</t>
  </si>
  <si>
    <t>238</t>
  </si>
  <si>
    <t>241</t>
  </si>
  <si>
    <t>Бакунинская ул., дом 26-30 стр.1</t>
  </si>
  <si>
    <t>8</t>
  </si>
  <si>
    <t>70-</t>
  </si>
  <si>
    <t>80</t>
  </si>
  <si>
    <t>85</t>
  </si>
  <si>
    <t>87-</t>
  </si>
  <si>
    <t>104</t>
  </si>
  <si>
    <t>106</t>
  </si>
  <si>
    <t>113</t>
  </si>
  <si>
    <t>122</t>
  </si>
  <si>
    <t>Бакунинская ул., дом 32-36 к.1</t>
  </si>
  <si>
    <t>39</t>
  </si>
  <si>
    <t>53</t>
  </si>
  <si>
    <t>57</t>
  </si>
  <si>
    <t>73</t>
  </si>
  <si>
    <t>79</t>
  </si>
  <si>
    <t>94</t>
  </si>
  <si>
    <t>95</t>
  </si>
  <si>
    <t>Бакунинская ул., дом 38-42 стр.1</t>
  </si>
  <si>
    <t>31</t>
  </si>
  <si>
    <t>98</t>
  </si>
  <si>
    <t>101</t>
  </si>
  <si>
    <t>107</t>
  </si>
  <si>
    <t>124</t>
  </si>
  <si>
    <t>132</t>
  </si>
  <si>
    <t>Бакунинская ул., дом 44-48 стр.1</t>
  </si>
  <si>
    <t>41</t>
  </si>
  <si>
    <t>62</t>
  </si>
  <si>
    <t>89</t>
  </si>
  <si>
    <t>Бакунинская ул., дом 50 стр.3</t>
  </si>
  <si>
    <t>15</t>
  </si>
  <si>
    <t>23</t>
  </si>
  <si>
    <t>Бакунинская ул., дом 58 стр.1</t>
  </si>
  <si>
    <t>25</t>
  </si>
  <si>
    <t>Бакунинская ул., дом 60/2</t>
  </si>
  <si>
    <t>55</t>
  </si>
  <si>
    <t>61</t>
  </si>
  <si>
    <t>83</t>
  </si>
  <si>
    <t>86</t>
  </si>
  <si>
    <t>103</t>
  </si>
  <si>
    <t>115</t>
  </si>
  <si>
    <t>119</t>
  </si>
  <si>
    <t>130</t>
  </si>
  <si>
    <t>Бакунинская ул., дом 62-68 стр.1</t>
  </si>
  <si>
    <t>38</t>
  </si>
  <si>
    <t>43</t>
  </si>
  <si>
    <t>58</t>
  </si>
  <si>
    <t>78</t>
  </si>
  <si>
    <t>99</t>
  </si>
  <si>
    <t>109</t>
  </si>
  <si>
    <t>118</t>
  </si>
  <si>
    <t>155</t>
  </si>
  <si>
    <t>Бакунинская ул., дом 98А стр.11</t>
  </si>
  <si>
    <t>40</t>
  </si>
  <si>
    <t>46</t>
  </si>
  <si>
    <t>Балакиревский пер., дом 2/26</t>
  </si>
  <si>
    <t>Барашевский пер., дом 12</t>
  </si>
  <si>
    <t>Басманный туп., дом 6а стр.2</t>
  </si>
  <si>
    <t>Басманный туп., дом 10/12</t>
  </si>
  <si>
    <t>69</t>
  </si>
  <si>
    <t>102</t>
  </si>
  <si>
    <t>129</t>
  </si>
  <si>
    <t>135</t>
  </si>
  <si>
    <t>141</t>
  </si>
  <si>
    <t>148</t>
  </si>
  <si>
    <t>Бауманская ул., дом 33/2 стр.8</t>
  </si>
  <si>
    <t>42</t>
  </si>
  <si>
    <t>52</t>
  </si>
  <si>
    <t>63</t>
  </si>
  <si>
    <t>70</t>
  </si>
  <si>
    <t>74</t>
  </si>
  <si>
    <t>Бауманская ул., дом 34/20</t>
  </si>
  <si>
    <t>Бауманская ул., дом 38 стр.2</t>
  </si>
  <si>
    <t>77</t>
  </si>
  <si>
    <t>Бауманская ул., дом 47</t>
  </si>
  <si>
    <t>123</t>
  </si>
  <si>
    <t>196</t>
  </si>
  <si>
    <t>202</t>
  </si>
  <si>
    <t>224</t>
  </si>
  <si>
    <t>249</t>
  </si>
  <si>
    <t>267</t>
  </si>
  <si>
    <t>268</t>
  </si>
  <si>
    <t>Волховский пер., дом 2</t>
  </si>
  <si>
    <t>56</t>
  </si>
  <si>
    <t>108</t>
  </si>
  <si>
    <t>111</t>
  </si>
  <si>
    <t>116</t>
  </si>
  <si>
    <t>117</t>
  </si>
  <si>
    <t>138</t>
  </si>
  <si>
    <t>157</t>
  </si>
  <si>
    <t>174</t>
  </si>
  <si>
    <t>Волховский пер., дом 21/23</t>
  </si>
  <si>
    <t>Гольяновская ул., дом 7А к.4</t>
  </si>
  <si>
    <t>47</t>
  </si>
  <si>
    <t>84</t>
  </si>
  <si>
    <t>92</t>
  </si>
  <si>
    <t>93</t>
  </si>
  <si>
    <t>100</t>
  </si>
  <si>
    <t>105</t>
  </si>
  <si>
    <t>145</t>
  </si>
  <si>
    <t>150</t>
  </si>
  <si>
    <t>Гороховский пер., дом 4 стр.7 к.5</t>
  </si>
  <si>
    <t>Гороховский пер., дом 8</t>
  </si>
  <si>
    <t>72</t>
  </si>
  <si>
    <t>90</t>
  </si>
  <si>
    <t>91</t>
  </si>
  <si>
    <t>Гороховский пер., дом 9 стр.1</t>
  </si>
  <si>
    <t>Гороховский пер., дом 11-13</t>
  </si>
  <si>
    <t>87</t>
  </si>
  <si>
    <t>96</t>
  </si>
  <si>
    <t>Гороховский пер., дом 16</t>
  </si>
  <si>
    <t>5А</t>
  </si>
  <si>
    <t>Гороховский пер., дом 18/20 стр.1</t>
  </si>
  <si>
    <t>51</t>
  </si>
  <si>
    <t>Гороховский пер., дом 21</t>
  </si>
  <si>
    <t>Госпитальный вал ул., дом 5 к.11</t>
  </si>
  <si>
    <t>Госпитальный вал ул., дом 5 к.18</t>
  </si>
  <si>
    <t>75</t>
  </si>
  <si>
    <t>134</t>
  </si>
  <si>
    <t>140</t>
  </si>
  <si>
    <t>158</t>
  </si>
  <si>
    <t>159</t>
  </si>
  <si>
    <t>172</t>
  </si>
  <si>
    <t>186</t>
  </si>
  <si>
    <t>192</t>
  </si>
  <si>
    <t>194</t>
  </si>
  <si>
    <t>198</t>
  </si>
  <si>
    <t>204</t>
  </si>
  <si>
    <t>216</t>
  </si>
  <si>
    <t>230</t>
  </si>
  <si>
    <t>235</t>
  </si>
  <si>
    <t>265</t>
  </si>
  <si>
    <t>269</t>
  </si>
  <si>
    <t>286</t>
  </si>
  <si>
    <t>296</t>
  </si>
  <si>
    <t>306</t>
  </si>
  <si>
    <t>329</t>
  </si>
  <si>
    <t>336</t>
  </si>
  <si>
    <t>338</t>
  </si>
  <si>
    <t>340</t>
  </si>
  <si>
    <t>342</t>
  </si>
  <si>
    <t>353</t>
  </si>
  <si>
    <t>366</t>
  </si>
  <si>
    <t>372</t>
  </si>
  <si>
    <t>388</t>
  </si>
  <si>
    <t>397</t>
  </si>
  <si>
    <t>401</t>
  </si>
  <si>
    <t>422</t>
  </si>
  <si>
    <t>425</t>
  </si>
  <si>
    <t>426</t>
  </si>
  <si>
    <t>435</t>
  </si>
  <si>
    <t>444</t>
  </si>
  <si>
    <t>457</t>
  </si>
  <si>
    <t>465</t>
  </si>
  <si>
    <t>Госпитальный вал ул., дом 5 стр.12</t>
  </si>
  <si>
    <t>59</t>
  </si>
  <si>
    <t>110</t>
  </si>
  <si>
    <t>Госпитальный пер., дом 4А стр.3</t>
  </si>
  <si>
    <t>Госпитальный пер., дом 8</t>
  </si>
  <si>
    <t>Гусятников пер., дом 3/1 стр.1</t>
  </si>
  <si>
    <t>Гусятников пер., дом 9</t>
  </si>
  <si>
    <t>Гусятников пер., дом 13/3</t>
  </si>
  <si>
    <t>Девяткин пер., дом 4</t>
  </si>
  <si>
    <t>Демидовский Б. пер., дом 10/28</t>
  </si>
  <si>
    <t>Демидовский М. пер., дом 3</t>
  </si>
  <si>
    <t>82</t>
  </si>
  <si>
    <t>Денисовский пер., дом 22</t>
  </si>
  <si>
    <t>Доброслободская ул., дом 4</t>
  </si>
  <si>
    <t>175</t>
  </si>
  <si>
    <t>Доброслободская ул., дом 10 стр.4</t>
  </si>
  <si>
    <t>Доброслободская ул., дом 10 стр.5</t>
  </si>
  <si>
    <t>Доброслободская ул., дом 11-13</t>
  </si>
  <si>
    <t>Дурасовский пер., дом 9</t>
  </si>
  <si>
    <t>Елизаветинский пер., дом 6 стр.1</t>
  </si>
  <si>
    <t>60</t>
  </si>
  <si>
    <t>Елоховский пр., дом 1</t>
  </si>
  <si>
    <t>Жуковского ул., дом 2</t>
  </si>
  <si>
    <t>Жуковского ул., дом 4 стр.1</t>
  </si>
  <si>
    <t>Жуковского ул., дом 4 стр.3</t>
  </si>
  <si>
    <t>Жуковского ул., дом 5А</t>
  </si>
  <si>
    <t>Жуковского ул., дом 6 стр.2</t>
  </si>
  <si>
    <t>Жуковского ул., дом 7</t>
  </si>
  <si>
    <t>Жуковского ул., дом 11</t>
  </si>
  <si>
    <t>Жуковского ул., дом 19 стр.1</t>
  </si>
  <si>
    <t>Жуковского ул., дом 19 стр.2</t>
  </si>
  <si>
    <t>Забелина ул., дом 5 стр.2</t>
  </si>
  <si>
    <t>Земляной вал ул., дом 1/4 стр.1</t>
  </si>
  <si>
    <t>Земляной вал ул., дом 1/4 стр.2</t>
  </si>
  <si>
    <t>Земляной вал ул., дом 2</t>
  </si>
  <si>
    <t>Земляной вал ул., дом 3/1 стр.6</t>
  </si>
  <si>
    <t>19А</t>
  </si>
  <si>
    <t>27А</t>
  </si>
  <si>
    <t>Земляной вал ул., дом 3/1 стр.7</t>
  </si>
  <si>
    <t>Земляной вал ул., дом 6 стр.1</t>
  </si>
  <si>
    <t>Земляной вал ул., дом 6 стр.2</t>
  </si>
  <si>
    <t>Земляной вал ул., дом 10</t>
  </si>
  <si>
    <t>Земляной вал ул., дом 12/7 стр.1</t>
  </si>
  <si>
    <t>Земляной вал ул., дом 14-16 стр.1</t>
  </si>
  <si>
    <t>169</t>
  </si>
  <si>
    <t>Земляной вал ул., дом 18-22 стр.1</t>
  </si>
  <si>
    <t>Земляной вал ул., дом 18-22 стр.2</t>
  </si>
  <si>
    <t>Земляной вал ул., дом 21/2 стр.1</t>
  </si>
  <si>
    <t>35</t>
  </si>
  <si>
    <t>Земляной вал ул., дом 21/2-4 стр.3</t>
  </si>
  <si>
    <t>Земляной вал ул., дом 24/30 стр.1</t>
  </si>
  <si>
    <t>Земляной вал ул., дом 24/30 стр.1А</t>
  </si>
  <si>
    <t>Земляной вал ул., дом 24/32</t>
  </si>
  <si>
    <t>30А</t>
  </si>
  <si>
    <t>49</t>
  </si>
  <si>
    <t>65</t>
  </si>
  <si>
    <t>164</t>
  </si>
  <si>
    <t>165</t>
  </si>
  <si>
    <t>176</t>
  </si>
  <si>
    <t>201</t>
  </si>
  <si>
    <t>217</t>
  </si>
  <si>
    <t>218</t>
  </si>
  <si>
    <t>220</t>
  </si>
  <si>
    <t>222</t>
  </si>
  <si>
    <t>231</t>
  </si>
  <si>
    <t>242</t>
  </si>
  <si>
    <t>243</t>
  </si>
  <si>
    <t>Земляной вал ул., дом 25</t>
  </si>
  <si>
    <t>Земляной вал ул., дом 27 стр.1</t>
  </si>
  <si>
    <t>58Б</t>
  </si>
  <si>
    <t>Земляной вал ул., дом 32</t>
  </si>
  <si>
    <t>Земляной вал ул., дом 34 стр.3А</t>
  </si>
  <si>
    <t>Земляной вал ул., дом 34 стр.4</t>
  </si>
  <si>
    <t>Земляной вал ул., дом 38-40/15 стр.9</t>
  </si>
  <si>
    <t>94-95</t>
  </si>
  <si>
    <t>98-99</t>
  </si>
  <si>
    <t>114</t>
  </si>
  <si>
    <t>171-172</t>
  </si>
  <si>
    <t>178</t>
  </si>
  <si>
    <t>Златоустинский Б. пер., дом 3А стр.2</t>
  </si>
  <si>
    <t>Златоустинский М. пер., дом 8 стр.1</t>
  </si>
  <si>
    <t>Златоустинский М. пер., дом 8 стр.2</t>
  </si>
  <si>
    <t>Златоустинский М. пер., дом 10 стр.1</t>
  </si>
  <si>
    <t>Ивановский М. пер., дом 6/5 стр.1</t>
  </si>
  <si>
    <t>Ивановский М. пер., дом 11/6 стр.1</t>
  </si>
  <si>
    <t>Ирининский 2-й пер., дом 4</t>
  </si>
  <si>
    <t>Казакова ул., дом 3 стр.1</t>
  </si>
  <si>
    <t>Казакова ул., дом 3 стр.4</t>
  </si>
  <si>
    <t>Казакова ул., дом 8-8а стр.2</t>
  </si>
  <si>
    <t>Казакова ул., дом 17/1 стр.1</t>
  </si>
  <si>
    <t>Казакова ул., дом 18-20 стр.1</t>
  </si>
  <si>
    <t>Казакова ул., дом 25</t>
  </si>
  <si>
    <t>Казакова ул., дом 27</t>
  </si>
  <si>
    <t>Казакова ул., дом 29 стр.1</t>
  </si>
  <si>
    <t>Казакова ул., дом 29 стр.2</t>
  </si>
  <si>
    <t>Казарменный пер., дом 3-5 стр.2</t>
  </si>
  <si>
    <t>Казарменный пер., дом 4 стр.1</t>
  </si>
  <si>
    <t>Казарменный пер., дом 4 стр.2</t>
  </si>
  <si>
    <t>Казарменный пер., дом 4 стр.3</t>
  </si>
  <si>
    <t>Казарменный пер., дом 6 стр.2</t>
  </si>
  <si>
    <t>9а</t>
  </si>
  <si>
    <t>Казарменный пер., дом 8 стр.1</t>
  </si>
  <si>
    <t>Казарменный пер., дом 8 стр.2</t>
  </si>
  <si>
    <t>Казарменный пер., дом 8 стр.3</t>
  </si>
  <si>
    <t>121</t>
  </si>
  <si>
    <t>126</t>
  </si>
  <si>
    <t>131</t>
  </si>
  <si>
    <t>Казарменный пер., дом 10 стр.1</t>
  </si>
  <si>
    <t>Казарменный пер., дом 10 стр.2</t>
  </si>
  <si>
    <t>Казенный Б. пер., дом 1/2 стр.1</t>
  </si>
  <si>
    <t>Казенный Б. пер., дом 2</t>
  </si>
  <si>
    <t>Казенный Б. пер., дом 4</t>
  </si>
  <si>
    <t>Казенный Б. пер., дом 6 стр.1</t>
  </si>
  <si>
    <t>67</t>
  </si>
  <si>
    <t>Казенный Б. пер., дом 8 стр.2</t>
  </si>
  <si>
    <t>Казенный Б. пер., дом 10 стр.1</t>
  </si>
  <si>
    <t>Казенный М. пер., дом 4-6 стр.1</t>
  </si>
  <si>
    <t>Казенный М. пер., дом 8</t>
  </si>
  <si>
    <t>Козловский Б. пер., дом 7</t>
  </si>
  <si>
    <t>Козловский Б. пер., дом 8</t>
  </si>
  <si>
    <t>Козловский Б. пер., дом 10 стр.1</t>
  </si>
  <si>
    <t>Козловский Б. пер., дом 11 стр.1</t>
  </si>
  <si>
    <t>Козловский Б. пер., дом 11 стр.2</t>
  </si>
  <si>
    <t>Козловский Б. пер., дом 12</t>
  </si>
  <si>
    <t>Козловский М. пер., дом 6</t>
  </si>
  <si>
    <t>Козловский М. пер., дом 8</t>
  </si>
  <si>
    <t>Козловский М. пер., дом 10</t>
  </si>
  <si>
    <t>Колпачный пер., дом 6 стр.4</t>
  </si>
  <si>
    <t>Колпачный пер., дом 6 стр.5</t>
  </si>
  <si>
    <t>Колпачный пер., дом 10/7 стр.8</t>
  </si>
  <si>
    <t>Красносельская Нижняя ул., дом 34/16</t>
  </si>
  <si>
    <t>Красносельская Нижняя ул., дом 45/17</t>
  </si>
  <si>
    <t>125</t>
  </si>
  <si>
    <t>162</t>
  </si>
  <si>
    <t>182</t>
  </si>
  <si>
    <t>207</t>
  </si>
  <si>
    <t>211</t>
  </si>
  <si>
    <t>226</t>
  </si>
  <si>
    <t>233</t>
  </si>
  <si>
    <t>234</t>
  </si>
  <si>
    <t>239</t>
  </si>
  <si>
    <t>244</t>
  </si>
  <si>
    <t>247</t>
  </si>
  <si>
    <t>248</t>
  </si>
  <si>
    <t>254</t>
  </si>
  <si>
    <t>257</t>
  </si>
  <si>
    <t>Кривоколенный пер., дом 11/13 стр.1</t>
  </si>
  <si>
    <t>Кривоколенный пер., дом 14 стр.1</t>
  </si>
  <si>
    <t>22а</t>
  </si>
  <si>
    <t>Ладожская ул., дом 7</t>
  </si>
  <si>
    <t>Ладожская ул., дом 10</t>
  </si>
  <si>
    <t>Ладожская ул., дом 13</t>
  </si>
  <si>
    <t>Ладожская ул., дом 15</t>
  </si>
  <si>
    <t>Лубянский пр., дом 17</t>
  </si>
  <si>
    <t>45А</t>
  </si>
  <si>
    <t>Лучников пер., дом 7/4 стр.5</t>
  </si>
  <si>
    <t>Лучников пер., дом 7/4 стр.6</t>
  </si>
  <si>
    <t>Лялин пер., дом 5 стр.1</t>
  </si>
  <si>
    <t>Лялин пер., дом 7/2 стр.1</t>
  </si>
  <si>
    <t>Лялин пер., дом 8 стр.1</t>
  </si>
  <si>
    <t>Лялин пер., дом 8 стр.2</t>
  </si>
  <si>
    <t>Лялин пер., дом 9 стр.1</t>
  </si>
  <si>
    <t>Лялин пер., дом 9 стр.3</t>
  </si>
  <si>
    <t>Лялин пер., дом 11-13/1 стр.1</t>
  </si>
  <si>
    <t>Лялин пер., дом 11-13/1 стр.2</t>
  </si>
  <si>
    <t>Лялин пер., дом 14 стр.1</t>
  </si>
  <si>
    <t>Лялин пер., дом 20</t>
  </si>
  <si>
    <t>Лялин пер., дом 22</t>
  </si>
  <si>
    <t>Лялин пер., дом 23-29 стр.1</t>
  </si>
  <si>
    <t>Лялин пер., дом 24-26 стр.2</t>
  </si>
  <si>
    <t>Лялин пер., дом 24-26 стр.2А</t>
  </si>
  <si>
    <t>Макаренко ул., дом 1/19</t>
  </si>
  <si>
    <t>Макаренко ул., дом 2/21 стр.1</t>
  </si>
  <si>
    <t>Макаренко ул., дом 2/21 стр.2</t>
  </si>
  <si>
    <t>Макаренко ул., дом 3 стр.2</t>
  </si>
  <si>
    <t>Макаренко ул., дом 4 стр.2</t>
  </si>
  <si>
    <t>Макаренко ул., дом 5 стр.1А</t>
  </si>
  <si>
    <t>Макаренко ул., дом 8</t>
  </si>
  <si>
    <t>Макаренко ул., дом 9 стр.1</t>
  </si>
  <si>
    <t>Макаренко ул., дом 9 стр.2</t>
  </si>
  <si>
    <t>Маросейка ул., дом 6-8 стр.1</t>
  </si>
  <si>
    <t>Маросейка ул., дом 9/2 стр.1</t>
  </si>
  <si>
    <t>12А</t>
  </si>
  <si>
    <t>Маросейка ул., дом 9/2 стр.8</t>
  </si>
  <si>
    <t>Маросейка ул., дом 9/13/2 стр.7</t>
  </si>
  <si>
    <t>Маросейка ул., дом 10/1 стр.1</t>
  </si>
  <si>
    <t>Маросейка ул., дом 10/1 стр.3</t>
  </si>
  <si>
    <t>Маросейка ул., дом 13 стр.1</t>
  </si>
  <si>
    <t>Маросейка ул., дом 13 стр.2</t>
  </si>
  <si>
    <t>Маросейка ул., дом 13 стр.3</t>
  </si>
  <si>
    <t>Машкова ул., дом 2/13 стр.1</t>
  </si>
  <si>
    <t>Машкова ул., дом 6 стр.2</t>
  </si>
  <si>
    <t>Машкова ул., дом 9 стр.1</t>
  </si>
  <si>
    <t>Машкова ул., дом 10 стр.1</t>
  </si>
  <si>
    <t>Машкова ул., дом 10 стр.2</t>
  </si>
  <si>
    <t>Машкова ул., дом 11 стр.1</t>
  </si>
  <si>
    <t>Машкова ул., дом 16</t>
  </si>
  <si>
    <t>Машкова ул., дом 21</t>
  </si>
  <si>
    <t>Машкова ул., дом 22</t>
  </si>
  <si>
    <t>Машкова ул., дом 24</t>
  </si>
  <si>
    <t>Машкова ул., дом 26 стр.1</t>
  </si>
  <si>
    <t>Машкова ул., дом 26 стр.2</t>
  </si>
  <si>
    <t>Мясницкая ул., дом 22 стр.1</t>
  </si>
  <si>
    <t>Мясницкая ул., дом 26А стр.2</t>
  </si>
  <si>
    <t>Мясницкая ул., дом 30 стр.3</t>
  </si>
  <si>
    <t>Мясницкая ул., дом 40А</t>
  </si>
  <si>
    <t>Мясницкая ул., дом 44 стр.3</t>
  </si>
  <si>
    <t>Новая Басманная ул., дом 4-6 стр.3</t>
  </si>
  <si>
    <t>97</t>
  </si>
  <si>
    <t>133</t>
  </si>
  <si>
    <t>147</t>
  </si>
  <si>
    <t>151</t>
  </si>
  <si>
    <t>173</t>
  </si>
  <si>
    <t>180</t>
  </si>
  <si>
    <t>183</t>
  </si>
  <si>
    <t>184</t>
  </si>
  <si>
    <t>195</t>
  </si>
  <si>
    <t>203</t>
  </si>
  <si>
    <t>221</t>
  </si>
  <si>
    <t>237</t>
  </si>
  <si>
    <t>262</t>
  </si>
  <si>
    <t>277</t>
  </si>
  <si>
    <t>291</t>
  </si>
  <si>
    <t>322</t>
  </si>
  <si>
    <t>325</t>
  </si>
  <si>
    <t>326</t>
  </si>
  <si>
    <t>330</t>
  </si>
  <si>
    <t>339</t>
  </si>
  <si>
    <t>350</t>
  </si>
  <si>
    <t>Новая Басманная ул., дом 12 стр.2</t>
  </si>
  <si>
    <t>Новая Басманная ул., дом 12 стр.3</t>
  </si>
  <si>
    <t>Новая Басманная ул., дом 14 стр.1</t>
  </si>
  <si>
    <t>Новая Басманная ул., дом 14 стр.3</t>
  </si>
  <si>
    <t>34А</t>
  </si>
  <si>
    <t>Новая Басманная ул., дом 16 стр.3</t>
  </si>
  <si>
    <t>Новая Басманная ул., дом 16 стр.4</t>
  </si>
  <si>
    <t>Новая Басманная ул., дом 20 стр.1</t>
  </si>
  <si>
    <t>Новая Басманная ул., дом 25/2</t>
  </si>
  <si>
    <t>Новая Басманная ул., дом 28 стр.1</t>
  </si>
  <si>
    <t>Новая Басманная ул., дом 31 стр.1</t>
  </si>
  <si>
    <t>Новая Басманная ул., дом 31 стр.3</t>
  </si>
  <si>
    <t>Новая дорога ул., дом 17 к.2</t>
  </si>
  <si>
    <t>Новорязанская ул., дом 22/14</t>
  </si>
  <si>
    <t>3А</t>
  </si>
  <si>
    <t>Новорязанская ул., дом 25 стр.1</t>
  </si>
  <si>
    <t>Новорязанская ул., дом 30</t>
  </si>
  <si>
    <t>Новорязанская ул., дом 32</t>
  </si>
  <si>
    <t>Новорязанская ул., дом 36</t>
  </si>
  <si>
    <t>Новорязанская ул., дом 38</t>
  </si>
  <si>
    <t>Огородная слобода пер., дом 10</t>
  </si>
  <si>
    <t>Огородная слобода пер., дом 12</t>
  </si>
  <si>
    <t>Огородная слобода пер., дом 14</t>
  </si>
  <si>
    <t>Переведеновский пер., дом 3 стр.1</t>
  </si>
  <si>
    <t>Переведеновский пер., дом 4 стр.1</t>
  </si>
  <si>
    <t>Переведеновский пер., дом 4 стр.2</t>
  </si>
  <si>
    <t>Переведеновский пер., дом 6 стр.3</t>
  </si>
  <si>
    <t>Переведеновский пер., дом 9</t>
  </si>
  <si>
    <t>Петроверигский пер., дом 3 стр.1</t>
  </si>
  <si>
    <t>Петроверигский пер., дом 6-8-10 стр.4</t>
  </si>
  <si>
    <t>Подкопаевский пер., дом 8/13/5</t>
  </si>
  <si>
    <t>Подкопаевский пер., дом 9 стр.1</t>
  </si>
  <si>
    <t>Подкопаевский пер., дом 11/11/1 стр.2</t>
  </si>
  <si>
    <t>Подсосенский пер., дом 5А</t>
  </si>
  <si>
    <t>Подсосенский пер., дом 6 стр.1</t>
  </si>
  <si>
    <t>Подсосенский пер., дом 8А стр.2</t>
  </si>
  <si>
    <t>Подсосенский пер., дом 8 стр.3</t>
  </si>
  <si>
    <t>Подсосенский пер., дом 9</t>
  </si>
  <si>
    <t>Подсосенский пер., дом 12 стр.1</t>
  </si>
  <si>
    <t>Подсосенский пер., дом 12 стр.2</t>
  </si>
  <si>
    <t>Подсосенский пер., дом 13</t>
  </si>
  <si>
    <t>Подсосенский пер., дом 14 стр.1</t>
  </si>
  <si>
    <t>Подсосенский пер., дом 14 стр.2</t>
  </si>
  <si>
    <t>Подсосенский пер., дом 18/5 стр.1</t>
  </si>
  <si>
    <t>Подсосенский пер., дом 19/28</t>
  </si>
  <si>
    <t>Подсосенский пер., дом 22</t>
  </si>
  <si>
    <t>Подсосенский пер., дом 24</t>
  </si>
  <si>
    <t>7-</t>
  </si>
  <si>
    <t>Покровка ул., дом 2/1 стр.2</t>
  </si>
  <si>
    <t>Покровка ул., дом 3/7 стр.1Б</t>
  </si>
  <si>
    <t>Покровка ул., дом 4 стр.1</t>
  </si>
  <si>
    <t>25А</t>
  </si>
  <si>
    <t>Покровка ул., дом 7/9-11 к.1</t>
  </si>
  <si>
    <t>153</t>
  </si>
  <si>
    <t>Покровка ул., дом 9 стр.2</t>
  </si>
  <si>
    <t>Покровка ул., дом 11</t>
  </si>
  <si>
    <t>Покровка ул., дом 14/2 стр.1</t>
  </si>
  <si>
    <t>Покровка ул., дом 15/16 стр.1</t>
  </si>
  <si>
    <t>Покровка ул., дом 19</t>
  </si>
  <si>
    <t>Покровка ул., дом 20/1 стр.1</t>
  </si>
  <si>
    <t>Покровка ул., дом 21-23/25 стр.1</t>
  </si>
  <si>
    <t>Покровка ул., дом 25 стр.2</t>
  </si>
  <si>
    <t>Покровка ул., дом 27 стр.1</t>
  </si>
  <si>
    <t>30а</t>
  </si>
  <si>
    <t>Покровка ул., дом 29</t>
  </si>
  <si>
    <t>Покровка ул., дом 31 стр.1</t>
  </si>
  <si>
    <t>Покровка ул., дом 31 стр.1Г</t>
  </si>
  <si>
    <t>Покровка ул., дом 31 стр.2</t>
  </si>
  <si>
    <t>Покровка ул., дом 31 стр.3</t>
  </si>
  <si>
    <t>Покровка ул., дом 34</t>
  </si>
  <si>
    <t>Покровка ул., дом 35/17 стр.1</t>
  </si>
  <si>
    <t>Покровка ул., дом 37 стр.1</t>
  </si>
  <si>
    <t>Покровка ул., дом 37/15 стр.4</t>
  </si>
  <si>
    <t>Покровка ул., дом 38 стр.1</t>
  </si>
  <si>
    <t>Покровка ул., дом 40 стр.1</t>
  </si>
  <si>
    <t>Покровка ул., дом 41 стр.1</t>
  </si>
  <si>
    <t>Покровка ул., дом 41 стр.2</t>
  </si>
  <si>
    <t>Покровка ул., дом 42 стр.6</t>
  </si>
  <si>
    <t>Покровка ул., дом 43А</t>
  </si>
  <si>
    <t>Покровка ул., дом 43 стр.6</t>
  </si>
  <si>
    <t>Покровка ул., дом 44</t>
  </si>
  <si>
    <t>Покровка ул., дом 45 стр.4</t>
  </si>
  <si>
    <t>Покровка ул., дом 45 стр.5</t>
  </si>
  <si>
    <t>Покровский бульв., дом 4/17 стр.6</t>
  </si>
  <si>
    <t>Покровский бульв., дом 8 стр.2</t>
  </si>
  <si>
    <t>22А</t>
  </si>
  <si>
    <t>Покровский бульв., дом 14/5</t>
  </si>
  <si>
    <t>Покровский бульв., дом 14/6</t>
  </si>
  <si>
    <t>Посланников пер., дом 9 стр.2</t>
  </si>
  <si>
    <t>Посланников пер., дом 11/14</t>
  </si>
  <si>
    <t>160</t>
  </si>
  <si>
    <t>Потаповский пер., дом 8/12 стр.4</t>
  </si>
  <si>
    <t>Потаповский пер., дом 10</t>
  </si>
  <si>
    <t>Потаповский пер., дом 12</t>
  </si>
  <si>
    <t>Потаповский пер., дом 14</t>
  </si>
  <si>
    <t>Почтовая Б. ул., дом 1/33 стр.1</t>
  </si>
  <si>
    <t>139</t>
  </si>
  <si>
    <t>163</t>
  </si>
  <si>
    <t>166</t>
  </si>
  <si>
    <t>185</t>
  </si>
  <si>
    <t>227</t>
  </si>
  <si>
    <t>228</t>
  </si>
  <si>
    <t>251</t>
  </si>
  <si>
    <t>252</t>
  </si>
  <si>
    <t>278</t>
  </si>
  <si>
    <t>Почтовая Б. ул., дом 2/4</t>
  </si>
  <si>
    <t>Почтовая Б. ул., дом 5</t>
  </si>
  <si>
    <t>Почтовая Б. ул., дом 6</t>
  </si>
  <si>
    <t>Почтовая Б. ул., дом 16</t>
  </si>
  <si>
    <t>Почтовая Б. ул., дом 18/20 к.2</t>
  </si>
  <si>
    <t>Почтовая Б. ул., дом 18/20 к.3</t>
  </si>
  <si>
    <t>68</t>
  </si>
  <si>
    <t>Почтовая Б. ул., дом 18/20 к.4</t>
  </si>
  <si>
    <t>214</t>
  </si>
  <si>
    <t>Почтовая Б. ул., дом 18/20 к.5</t>
  </si>
  <si>
    <t>112</t>
  </si>
  <si>
    <t>Почтовая Б. ул., дом 18/20 к.6</t>
  </si>
  <si>
    <t>Почтовая Б. ул., дом 18/20 к.7</t>
  </si>
  <si>
    <t>Почтовая Б. ул., дом 18/20 к.8</t>
  </si>
  <si>
    <t>Почтовая Б. ул., дом 18/20 к.9</t>
  </si>
  <si>
    <t>Почтовая Б. ул., дом 18/20 к.9а</t>
  </si>
  <si>
    <t>Почтовая Б. ул., дом 18/20 к.10</t>
  </si>
  <si>
    <t>Почтовая Б. ул., дом 18/20 к.11</t>
  </si>
  <si>
    <t>Почтовая Б. ул., дом 18/20 к.12</t>
  </si>
  <si>
    <t>Почтовая Б. ул., дом 18/20 к.15</t>
  </si>
  <si>
    <t>Почтовая Б. ул., дом 18/20 к.16</t>
  </si>
  <si>
    <t>Почтовая Б. ул., дом 18/20 к.17</t>
  </si>
  <si>
    <t>Почтовая Б. ул., дом 18/20 к.18</t>
  </si>
  <si>
    <t>Почтовая Б. ул., дом 18/20 к.18А</t>
  </si>
  <si>
    <t>Почтовая Б. ул., дом 18/20 стр.6А к.9</t>
  </si>
  <si>
    <t>Почтовая Б. ул., дом 51-53 стр.1</t>
  </si>
  <si>
    <t>Почтовая М. ул., дом 5/12 стр.1</t>
  </si>
  <si>
    <t>187</t>
  </si>
  <si>
    <t>Почтовая М. ул., дом 5/12 стр.2</t>
  </si>
  <si>
    <t>152</t>
  </si>
  <si>
    <t>Почтовая М. ул., дом 10</t>
  </si>
  <si>
    <t>Радио ул., дом 10 стр.9</t>
  </si>
  <si>
    <t>Рубцов пер., дом 4</t>
  </si>
  <si>
    <t>Рубцов пер., дом 16 стр.1</t>
  </si>
  <si>
    <t>Рубцовская наб., дом 2 к.1</t>
  </si>
  <si>
    <t>117,118</t>
  </si>
  <si>
    <t>Рубцовская наб., дом 2 к.2</t>
  </si>
  <si>
    <t>Рубцовская наб., дом 2 к.3</t>
  </si>
  <si>
    <t>146</t>
  </si>
  <si>
    <t>Рубцовская наб., дом 2 к.4</t>
  </si>
  <si>
    <t>15-16</t>
  </si>
  <si>
    <t>19,</t>
  </si>
  <si>
    <t>Рубцовская наб., дом 2 к.5</t>
  </si>
  <si>
    <t>Рубцовская наб., дом 4 к.1</t>
  </si>
  <si>
    <t>142</t>
  </si>
  <si>
    <t>144</t>
  </si>
  <si>
    <t>Рубцовская наб., дом 4 к.2</t>
  </si>
  <si>
    <t>61-62</t>
  </si>
  <si>
    <t>149</t>
  </si>
  <si>
    <t>154</t>
  </si>
  <si>
    <t>Рубцовская наб., дом 4 к.3</t>
  </si>
  <si>
    <t>Садовая-Черногрязская ул., дом 3Б стр.1</t>
  </si>
  <si>
    <t>Садовая-Черногрязская ул., дом 5/9</t>
  </si>
  <si>
    <t>Садовая-Черногрязская ул., дом 11/2</t>
  </si>
  <si>
    <t>Садовая-Черногрязская ул., дом 13/3 стр.1</t>
  </si>
  <si>
    <t>120</t>
  </si>
  <si>
    <t>127</t>
  </si>
  <si>
    <t>137</t>
  </si>
  <si>
    <t>171</t>
  </si>
  <si>
    <t>Садовая-Черногрязская ул., дом 16-18 стр.1</t>
  </si>
  <si>
    <t>102/2</t>
  </si>
  <si>
    <t>102/5</t>
  </si>
  <si>
    <t>103/1</t>
  </si>
  <si>
    <t>103/6</t>
  </si>
  <si>
    <t>104/6</t>
  </si>
  <si>
    <t>105/1</t>
  </si>
  <si>
    <t>106/6</t>
  </si>
  <si>
    <t>108/5</t>
  </si>
  <si>
    <t>Сверчков пер., дом 10</t>
  </si>
  <si>
    <t>Сверчков пер., дом 10 стр.1</t>
  </si>
  <si>
    <t>Солянка ул., дом 1/2 стр.1</t>
  </si>
  <si>
    <t>9А</t>
  </si>
  <si>
    <t>23А</t>
  </si>
  <si>
    <t>Солянка ул., дом 1/2 стр.2</t>
  </si>
  <si>
    <t>191</t>
  </si>
  <si>
    <t>205</t>
  </si>
  <si>
    <t>Спартаковская пл., дом 1/2</t>
  </si>
  <si>
    <t>Спартаковский пер., дом 24 стр.1</t>
  </si>
  <si>
    <t>Спартаковский пер., дом 26 стр.2</t>
  </si>
  <si>
    <t>Спасоглинищевский Б. пер., дом 6/1</t>
  </si>
  <si>
    <t>Спасоглинищевский Б. пер., дом 8</t>
  </si>
  <si>
    <t>Старая Басманная ул., дом 5 стр.1</t>
  </si>
  <si>
    <t>Старая Басманная ул., дом 6 стр.2</t>
  </si>
  <si>
    <t>Старая Басманная ул., дом 9 к.1</t>
  </si>
  <si>
    <t>Старая Басманная ул., дом 9 к.2</t>
  </si>
  <si>
    <t>Старая Басманная ул., дом 10 стр.5</t>
  </si>
  <si>
    <t>Старая Басманная ул., дом 12 стр.2</t>
  </si>
  <si>
    <t>Старая Басманная ул., дом 12 стр.5</t>
  </si>
  <si>
    <t>Старая Басманная ул., дом 13 стр.1</t>
  </si>
  <si>
    <t>Старая Басманная ул., дом 14/2</t>
  </si>
  <si>
    <t>Старая Басманная ул., дом 15 стр.2</t>
  </si>
  <si>
    <t>Старая Басманная ул., дом 20 к.1</t>
  </si>
  <si>
    <t>Старая Басманная ул., дом 20 к.2</t>
  </si>
  <si>
    <t>Старая Басманная ул., дом 20 к.3</t>
  </si>
  <si>
    <t>Старая Басманная ул., дом 20 к.4</t>
  </si>
  <si>
    <t>Старая Басманная ул., дом 20 к.5</t>
  </si>
  <si>
    <t>Старая Басманная ул., дом 20 к.12</t>
  </si>
  <si>
    <t>274</t>
  </si>
  <si>
    <t>275</t>
  </si>
  <si>
    <t>276</t>
  </si>
  <si>
    <t>284</t>
  </si>
  <si>
    <t>288</t>
  </si>
  <si>
    <t>290</t>
  </si>
  <si>
    <t>300</t>
  </si>
  <si>
    <t>Старая Басманная ул., дом 21/4 стр.2</t>
  </si>
  <si>
    <t>Старая Басманная ул., дом 22 стр.2 к.Б</t>
  </si>
  <si>
    <t>Старая Басманная ул., дом 22 стр.3 к.А</t>
  </si>
  <si>
    <t>Старая Басманная ул., дом 25 стр.1</t>
  </si>
  <si>
    <t>47а</t>
  </si>
  <si>
    <t>Старая Басманная ул., дом 25 стр.5</t>
  </si>
  <si>
    <t>16б</t>
  </si>
  <si>
    <t>Старая Басманная ул., дом 28/2</t>
  </si>
  <si>
    <t>Старая Басманная ул., дом 31</t>
  </si>
  <si>
    <t>Старая Басманная ул., дом 33</t>
  </si>
  <si>
    <t>Старая Басманная ул., дом 38/2 стр.3</t>
  </si>
  <si>
    <t>Старокирочный пер., дом 14</t>
  </si>
  <si>
    <t>Старосадский пер., дом 6/12 стр.1</t>
  </si>
  <si>
    <t>Старосадский пер., дом 10 стр.1</t>
  </si>
  <si>
    <t>Сусальный Нижн. пер., дом 3</t>
  </si>
  <si>
    <t>Сыромятническая Нижн. ул., дом 2/3 стр.1</t>
  </si>
  <si>
    <t>Сыромятническая Нижн. ул., дом 5 стр.3</t>
  </si>
  <si>
    <t>Сыромятническая Нижн. ул., дом 5 стр.3А</t>
  </si>
  <si>
    <t>Сыромятнический 4-й пер., дом 3/5 стр.3</t>
  </si>
  <si>
    <t>Сыромятнический 4-й пер., дом 3/5 стр.4</t>
  </si>
  <si>
    <t>127А</t>
  </si>
  <si>
    <t>136А</t>
  </si>
  <si>
    <t>136Б</t>
  </si>
  <si>
    <t>Сыромятнический 4-й пер., дом 3/5 стр.4А</t>
  </si>
  <si>
    <t>189</t>
  </si>
  <si>
    <t>190</t>
  </si>
  <si>
    <t>193</t>
  </si>
  <si>
    <t>Сыромятнический пр., дом 7/14</t>
  </si>
  <si>
    <t>Сыромятнический пр., дом 8 к.2</t>
  </si>
  <si>
    <t>Токмаков пер., дом 10 стр.3</t>
  </si>
  <si>
    <t>Токмаков пер., дом 16 стр.1</t>
  </si>
  <si>
    <t>4а</t>
  </si>
  <si>
    <t>15а</t>
  </si>
  <si>
    <t>Токмаков пер., дом 20/31 стр.1</t>
  </si>
  <si>
    <t>Трехсвятительский Б. пер., дом 1</t>
  </si>
  <si>
    <t>Трехсвятительский М. пер., дом 8/2 стр.7</t>
  </si>
  <si>
    <t>Трехсвятительский М. пер., дом 8/2 стр.8</t>
  </si>
  <si>
    <t>Туполева академика наб., дом 1/7 стр.2</t>
  </si>
  <si>
    <t>Фридриха Энгельса ул., дом 7-21</t>
  </si>
  <si>
    <t>209</t>
  </si>
  <si>
    <t>261</t>
  </si>
  <si>
    <t>270</t>
  </si>
  <si>
    <t>302</t>
  </si>
  <si>
    <t>305</t>
  </si>
  <si>
    <t>Фридриха Энгельса ул., дом 23 стр.1</t>
  </si>
  <si>
    <t>Фридриха Энгельса ул., дом 28-30 к.1</t>
  </si>
  <si>
    <t>Фридриха Энгельса ул., дом 28-30 к.2</t>
  </si>
  <si>
    <t>Фридриха Энгельса ул., дом 36 стр.1</t>
  </si>
  <si>
    <t>Фридриха Энгельса ул., дом 37-41 к.А</t>
  </si>
  <si>
    <t>Фридриха Энгельса ул., дом 43-45</t>
  </si>
  <si>
    <t>Фридриха Энгельса ул., дом 63 стр.1</t>
  </si>
  <si>
    <t>Фурманный пер., дом 1/5</t>
  </si>
  <si>
    <t>Фурманный пер., дом 3</t>
  </si>
  <si>
    <t>Фурманный пер., дом 5</t>
  </si>
  <si>
    <t>Фурманный пер., дом 6</t>
  </si>
  <si>
    <t>Фурманный пер., дом 7</t>
  </si>
  <si>
    <t>Фурманный пер., дом 10</t>
  </si>
  <si>
    <t>Фурманный пер., дом 12 стр.1</t>
  </si>
  <si>
    <t>Фурманный пер., дом 15</t>
  </si>
  <si>
    <t>Фурманный пер., дом 16 стр.3</t>
  </si>
  <si>
    <t>Фурманный пер., дом 18</t>
  </si>
  <si>
    <t>Фурманный пер., дом 20</t>
  </si>
  <si>
    <t>Фурманный пер., дом 22 стр.2</t>
  </si>
  <si>
    <t>Фурманный пер., дом 24</t>
  </si>
  <si>
    <t>Харитоньевский Б. пер., дом 9</t>
  </si>
  <si>
    <t>Харитоньевский Б. пер., дом 12А</t>
  </si>
  <si>
    <t>Харитоньевский Б. пер., дом 14</t>
  </si>
  <si>
    <t>Харитоньевский Б. пер., дом 20/2</t>
  </si>
  <si>
    <t>Харитоньевский М. пер., дом 7 стр.1</t>
  </si>
  <si>
    <t>Харитоньевский М. пер., дом 7 стр.2</t>
  </si>
  <si>
    <t>Харитоньевский М. пер., дом 7 стр.3</t>
  </si>
  <si>
    <t>Харитоньевский М. пер., дом 8/18 стр.1</t>
  </si>
  <si>
    <t>Хитровский пер., дом 3/1 стр.1</t>
  </si>
  <si>
    <t>Хитровский пер., дом 4</t>
  </si>
  <si>
    <t>эт1 пом.I ком.1</t>
  </si>
  <si>
    <t>эт2 пом.2 ком.2</t>
  </si>
  <si>
    <t>эт2 пом.2 ком.6</t>
  </si>
  <si>
    <t>эт3 пом.3 ком.1</t>
  </si>
  <si>
    <t>эт3 пом.3 ком.5</t>
  </si>
  <si>
    <t>отдельная</t>
  </si>
  <si>
    <t>эт4 пом.4 ком.2</t>
  </si>
  <si>
    <t>эт4 пом.4 ком.3</t>
  </si>
  <si>
    <t>эт4 пом.4 ком.8</t>
  </si>
  <si>
    <t>эт5 пом.5 ком.2</t>
  </si>
  <si>
    <t>эт5 пом.5 ком.4</t>
  </si>
  <si>
    <t>эт5 пом.5 ком.7</t>
  </si>
  <si>
    <t>эт6 пом.6 ком.8</t>
  </si>
  <si>
    <t>эт7 пом.7 ком.2</t>
  </si>
  <si>
    <t>эт1 пом.I ком.6</t>
  </si>
  <si>
    <t>эт8 пом.8 ком.6</t>
  </si>
  <si>
    <t>эт8 пом.8 ком.3</t>
  </si>
  <si>
    <t>эт1 пом.I ком.8</t>
  </si>
  <si>
    <t>эт8 пом.8 ком.9</t>
  </si>
  <si>
    <t>эт6 пом.6 ком.9</t>
  </si>
  <si>
    <t>эт6 пом.6 ком10</t>
  </si>
  <si>
    <t>эт8 пом.8 ком.8</t>
  </si>
  <si>
    <t>эт4 пом.4 ком10</t>
  </si>
  <si>
    <t>эт7 пом.7 ком.7</t>
  </si>
  <si>
    <t>Хомутовский туп., дом 4 к.1</t>
  </si>
  <si>
    <t>Хомутовский туп., дом 4 к.2</t>
  </si>
  <si>
    <t>Хохловский пер., дом 3 стр.1</t>
  </si>
  <si>
    <t>Хохловский пер., дом 10 стр.7</t>
  </si>
  <si>
    <t>143</t>
  </si>
  <si>
    <t>Хохловский пер., дом 11 стр.1</t>
  </si>
  <si>
    <t>Хохловский пер., дом 14 стр.2</t>
  </si>
  <si>
    <t>Хохловский пер., дом 15</t>
  </si>
  <si>
    <t>Чаплыгина ул., дом 1А стр.1</t>
  </si>
  <si>
    <t>Чаплыгина ул., дом 1/12 стр.1</t>
  </si>
  <si>
    <t>Чаплыгина ул., дом 1/12 стр.2</t>
  </si>
  <si>
    <t>Чаплыгина ул., дом 8 стр.1</t>
  </si>
  <si>
    <t>Чаплыгина ул., дом 10</t>
  </si>
  <si>
    <t>Чаплыгина ул., дом 15 стр.5</t>
  </si>
  <si>
    <t>Чаплыгина ул., дом 16</t>
  </si>
  <si>
    <t>Чаплыгина ул., дом 22/33 стр.2</t>
  </si>
  <si>
    <t>Чешихинский пр., дом 4 стр.1</t>
  </si>
  <si>
    <t>Чистопрудный бульв., дом 1А</t>
  </si>
  <si>
    <t>Чистопрудный бульв., дом 2</t>
  </si>
  <si>
    <t>Чистопрудный бульв., дом 7/2</t>
  </si>
  <si>
    <t>Чистопрудный бульв., дом 9 стр.1</t>
  </si>
  <si>
    <t>Чистопрудный бульв., дом 10 стр.1</t>
  </si>
  <si>
    <t>Чистопрудный бульв., дом 11 стр.1</t>
  </si>
  <si>
    <t>Чистопрудный бульв., дом 12 к.2</t>
  </si>
  <si>
    <t>Чистопрудный бульв., дом 12 к.3</t>
  </si>
  <si>
    <t>Чистопрудный бульв., дом 12 к.4</t>
  </si>
  <si>
    <t>Чистопрудный бульв., дом 12 к.5</t>
  </si>
  <si>
    <t>Чистопрудный бульв., дом 12 стр.6</t>
  </si>
  <si>
    <t>ПОМ.5</t>
  </si>
  <si>
    <t>Чистопрудный бульв., дом 13 стр.1</t>
  </si>
  <si>
    <t>Чистопрудный бульв., дом 13 стр.2</t>
  </si>
  <si>
    <t>Чистопрудный бульв., дом 14 стр.3</t>
  </si>
  <si>
    <t>Чистопрудный бульв., дом 15 стр.1</t>
  </si>
  <si>
    <t>4А</t>
  </si>
  <si>
    <t>Чистопрудный бульв., дом 15 стр.2</t>
  </si>
  <si>
    <t>Чистопрудный бульв., дом 23 стр.1</t>
  </si>
  <si>
    <t>Яковоапостольский пер., дом 9 стр.1</t>
  </si>
  <si>
    <t>Яковоапостольский пер., дом 9 стр.3</t>
  </si>
  <si>
    <t>Яковоапостольский пер., дом 11-13 стр.1</t>
  </si>
  <si>
    <t>Яковоапостольский пер., дом 15</t>
  </si>
  <si>
    <t>1А</t>
  </si>
  <si>
    <t>Яковоапостольский пер., дом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</si>
</sst>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rgb="FF0C67D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5EF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1" xfId="0" applyFill="1" applyBorder="1" applyAlignment="1">
      <alignment vertical="top"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87"/>
  <sheetViews>
    <sheetView tabSelected="1" workbookViewId="0">
      <pane xSplit="3" ySplit="1" topLeftCell="D2" activePane="bottomRight" state="frozen"/>
      <selection pane="topRight" activeCell="G1" sqref="G1"/>
      <selection pane="bottomLeft" activeCell="A10" sqref="A10"/>
      <selection pane="bottomRight" sqref="A1:XFD8"/>
    </sheetView>
  </sheetViews>
  <sheetFormatPr defaultRowHeight="15" x14ac:dyDescent="0.25"/>
  <cols>
    <col min="1" max="1" width="45.28515625" customWidth="1"/>
    <col min="3" max="3" width="13.140625" customWidth="1"/>
    <col min="4" max="4" width="15" customWidth="1"/>
  </cols>
  <sheetData>
    <row r="1" spans="1:4" ht="4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t="s">
        <v>4</v>
      </c>
      <c r="B2" t="s">
        <v>5</v>
      </c>
      <c r="C2" s="2">
        <f>HYPERLINK("https://cao.dolgi.msk.ru/account/1011313015/", 1011313015)</f>
        <v>1011313015</v>
      </c>
      <c r="D2">
        <v>28066.74</v>
      </c>
    </row>
    <row r="3" spans="1:4" x14ac:dyDescent="0.25">
      <c r="A3" t="s">
        <v>4</v>
      </c>
      <c r="B3" t="s">
        <v>7</v>
      </c>
      <c r="C3" s="2">
        <f>HYPERLINK("https://cao.dolgi.msk.ru/account/1011313154/", 1011313154)</f>
        <v>1011313154</v>
      </c>
      <c r="D3">
        <v>32887.75</v>
      </c>
    </row>
    <row r="4" spans="1:4" x14ac:dyDescent="0.25">
      <c r="A4" t="s">
        <v>8</v>
      </c>
      <c r="B4" t="s">
        <v>9</v>
      </c>
      <c r="C4" s="2">
        <f>HYPERLINK("https://cao.dolgi.msk.ru/account/1011380752/", 1011380752)</f>
        <v>1011380752</v>
      </c>
      <c r="D4">
        <v>54575.05</v>
      </c>
    </row>
    <row r="5" spans="1:4" x14ac:dyDescent="0.25">
      <c r="A5" t="s">
        <v>8</v>
      </c>
      <c r="B5" t="s">
        <v>5</v>
      </c>
      <c r="C5" s="2">
        <f>HYPERLINK("https://cao.dolgi.msk.ru/account/1011380736/", 1011380736)</f>
        <v>1011380736</v>
      </c>
      <c r="D5">
        <v>78021.759999999995</v>
      </c>
    </row>
    <row r="6" spans="1:4" x14ac:dyDescent="0.25">
      <c r="A6" t="s">
        <v>8</v>
      </c>
      <c r="B6" t="s">
        <v>10</v>
      </c>
      <c r="C6" s="2">
        <f>HYPERLINK("https://cao.dolgi.msk.ru/account/1011380699/", 1011380699)</f>
        <v>1011380699</v>
      </c>
      <c r="D6">
        <v>246527.87</v>
      </c>
    </row>
    <row r="7" spans="1:4" x14ac:dyDescent="0.25">
      <c r="A7" t="s">
        <v>8</v>
      </c>
      <c r="B7" t="s">
        <v>11</v>
      </c>
      <c r="C7" s="2">
        <f>HYPERLINK("https://cao.dolgi.msk.ru/account/1011380779/", 1011380779)</f>
        <v>1011380779</v>
      </c>
      <c r="D7">
        <v>24330.6</v>
      </c>
    </row>
    <row r="8" spans="1:4" x14ac:dyDescent="0.25">
      <c r="A8" t="s">
        <v>12</v>
      </c>
      <c r="B8" t="s">
        <v>13</v>
      </c>
      <c r="C8" s="2">
        <f>HYPERLINK("https://cao.dolgi.msk.ru/account/1011541368/", 1011541368)</f>
        <v>1011541368</v>
      </c>
      <c r="D8">
        <v>11235.4</v>
      </c>
    </row>
    <row r="9" spans="1:4" x14ac:dyDescent="0.25">
      <c r="A9" t="s">
        <v>12</v>
      </c>
      <c r="B9" t="s">
        <v>14</v>
      </c>
      <c r="C9" s="2">
        <f>HYPERLINK("https://cao.dolgi.msk.ru/account/1019004284/", 1019004284)</f>
        <v>1019004284</v>
      </c>
      <c r="D9">
        <v>6479.21</v>
      </c>
    </row>
    <row r="10" spans="1:4" x14ac:dyDescent="0.25">
      <c r="A10" t="s">
        <v>15</v>
      </c>
      <c r="B10" t="s">
        <v>16</v>
      </c>
      <c r="C10" s="2">
        <f>HYPERLINK("https://cao.dolgi.msk.ru/account/1011511134/", 1011511134)</f>
        <v>1011511134</v>
      </c>
      <c r="D10">
        <v>10522.18</v>
      </c>
    </row>
    <row r="11" spans="1:4" x14ac:dyDescent="0.25">
      <c r="A11" t="s">
        <v>15</v>
      </c>
      <c r="B11" t="s">
        <v>17</v>
      </c>
      <c r="C11" s="2">
        <f>HYPERLINK("https://cao.dolgi.msk.ru/account/1011511361/", 1011511361)</f>
        <v>1011511361</v>
      </c>
      <c r="D11">
        <v>67447.509999999995</v>
      </c>
    </row>
    <row r="12" spans="1:4" x14ac:dyDescent="0.25">
      <c r="A12" t="s">
        <v>15</v>
      </c>
      <c r="B12" t="s">
        <v>18</v>
      </c>
      <c r="C12" s="2">
        <f>HYPERLINK("https://cao.dolgi.msk.ru/account/1011511257/", 1011511257)</f>
        <v>1011511257</v>
      </c>
      <c r="D12">
        <v>8278.08</v>
      </c>
    </row>
    <row r="13" spans="1:4" x14ac:dyDescent="0.25">
      <c r="A13" t="s">
        <v>15</v>
      </c>
      <c r="B13" t="s">
        <v>19</v>
      </c>
      <c r="C13" s="2">
        <f>HYPERLINK("https://cao.dolgi.msk.ru/account/1011534117/", 1011534117)</f>
        <v>1011534117</v>
      </c>
      <c r="D13">
        <v>16847.78</v>
      </c>
    </row>
    <row r="14" spans="1:4" x14ac:dyDescent="0.25">
      <c r="A14" t="s">
        <v>15</v>
      </c>
      <c r="B14" t="s">
        <v>20</v>
      </c>
      <c r="C14" s="2">
        <f>HYPERLINK("https://cao.dolgi.msk.ru/account/1011511097/", 1011511097)</f>
        <v>1011511097</v>
      </c>
      <c r="D14">
        <v>24900.54</v>
      </c>
    </row>
    <row r="15" spans="1:4" x14ac:dyDescent="0.25">
      <c r="A15" t="s">
        <v>15</v>
      </c>
      <c r="B15" t="s">
        <v>21</v>
      </c>
      <c r="C15" s="2">
        <f>HYPERLINK("https://cao.dolgi.msk.ru/account/1011511214/", 1011511214)</f>
        <v>1011511214</v>
      </c>
      <c r="D15">
        <v>8783.2900000000009</v>
      </c>
    </row>
    <row r="16" spans="1:4" x14ac:dyDescent="0.25">
      <c r="A16" t="s">
        <v>22</v>
      </c>
      <c r="B16" t="s">
        <v>23</v>
      </c>
      <c r="C16" s="2">
        <f>HYPERLINK("https://cao.dolgi.msk.ru/account/1011385692/", 1011385692)</f>
        <v>1011385692</v>
      </c>
      <c r="D16">
        <v>507210.27</v>
      </c>
    </row>
    <row r="17" spans="1:4" x14ac:dyDescent="0.25">
      <c r="A17" t="s">
        <v>24</v>
      </c>
      <c r="B17" t="s">
        <v>10</v>
      </c>
      <c r="C17" s="2">
        <f>HYPERLINK("https://cao.dolgi.msk.ru/account/1010015577/", 1010015577)</f>
        <v>1010015577</v>
      </c>
      <c r="D17">
        <v>22891.16</v>
      </c>
    </row>
    <row r="18" spans="1:4" x14ac:dyDescent="0.25">
      <c r="A18" t="s">
        <v>25</v>
      </c>
      <c r="B18" t="s">
        <v>26</v>
      </c>
      <c r="C18" s="2">
        <f>HYPERLINK("https://cao.dolgi.msk.ru/account/1011386038/", 1011386038)</f>
        <v>1011386038</v>
      </c>
      <c r="D18">
        <v>31079.11</v>
      </c>
    </row>
    <row r="19" spans="1:4" x14ac:dyDescent="0.25">
      <c r="A19" t="s">
        <v>27</v>
      </c>
      <c r="B19" t="s">
        <v>5</v>
      </c>
      <c r="C19" s="2">
        <f>HYPERLINK("https://cao.dolgi.msk.ru/account/1010014566/", 1010014566)</f>
        <v>1010014566</v>
      </c>
      <c r="D19">
        <v>48428.25</v>
      </c>
    </row>
    <row r="20" spans="1:4" x14ac:dyDescent="0.25">
      <c r="A20" t="s">
        <v>27</v>
      </c>
      <c r="B20" t="s">
        <v>28</v>
      </c>
      <c r="C20" s="2">
        <f>HYPERLINK("https://cao.dolgi.msk.ru/account/1010014582/", 1010014582)</f>
        <v>1010014582</v>
      </c>
      <c r="D20">
        <v>35798.51</v>
      </c>
    </row>
    <row r="21" spans="1:4" x14ac:dyDescent="0.25">
      <c r="A21" t="s">
        <v>27</v>
      </c>
      <c r="B21" t="s">
        <v>16</v>
      </c>
      <c r="C21" s="2">
        <f>HYPERLINK("https://cao.dolgi.msk.ru/account/1010014603/", 1010014603)</f>
        <v>1010014603</v>
      </c>
      <c r="D21">
        <v>7344.01</v>
      </c>
    </row>
    <row r="22" spans="1:4" x14ac:dyDescent="0.25">
      <c r="A22" t="s">
        <v>27</v>
      </c>
      <c r="B22" t="s">
        <v>29</v>
      </c>
      <c r="C22" s="2">
        <f>HYPERLINK("https://cao.dolgi.msk.ru/account/1010014742/", 1010014742)</f>
        <v>1010014742</v>
      </c>
      <c r="D22">
        <v>105432.57</v>
      </c>
    </row>
    <row r="23" spans="1:4" x14ac:dyDescent="0.25">
      <c r="A23" t="s">
        <v>27</v>
      </c>
      <c r="B23" t="s">
        <v>30</v>
      </c>
      <c r="C23" s="2">
        <f>HYPERLINK("https://cao.dolgi.msk.ru/account/1010014822/", 1010014822)</f>
        <v>1010014822</v>
      </c>
      <c r="D23">
        <v>27636.04</v>
      </c>
    </row>
    <row r="24" spans="1:4" x14ac:dyDescent="0.25">
      <c r="A24" t="s">
        <v>27</v>
      </c>
      <c r="B24" t="s">
        <v>31</v>
      </c>
      <c r="C24" s="2">
        <f>HYPERLINK("https://cao.dolgi.msk.ru/account/1010014902/", 1010014902)</f>
        <v>1010014902</v>
      </c>
      <c r="D24">
        <v>22450.81</v>
      </c>
    </row>
    <row r="25" spans="1:4" x14ac:dyDescent="0.25">
      <c r="A25" t="s">
        <v>32</v>
      </c>
      <c r="B25" t="s">
        <v>33</v>
      </c>
      <c r="C25" s="2">
        <f>HYPERLINK("https://cao.dolgi.msk.ru/account/1010014953/", 1010014953)</f>
        <v>1010014953</v>
      </c>
      <c r="D25">
        <v>7514.34</v>
      </c>
    </row>
    <row r="26" spans="1:4" x14ac:dyDescent="0.25">
      <c r="A26" t="s">
        <v>32</v>
      </c>
      <c r="B26" t="s">
        <v>35</v>
      </c>
      <c r="C26" s="2">
        <f>HYPERLINK("https://cao.dolgi.msk.ru/account/1010015024/", 1010015024)</f>
        <v>1010015024</v>
      </c>
      <c r="D26">
        <v>17887.900000000001</v>
      </c>
    </row>
    <row r="27" spans="1:4" x14ac:dyDescent="0.25">
      <c r="A27" t="s">
        <v>32</v>
      </c>
      <c r="B27" t="s">
        <v>36</v>
      </c>
      <c r="C27" s="2">
        <f>HYPERLINK("https://cao.dolgi.msk.ru/account/1010015091/", 1010015091)</f>
        <v>1010015091</v>
      </c>
      <c r="D27">
        <v>229629.74</v>
      </c>
    </row>
    <row r="28" spans="1:4" x14ac:dyDescent="0.25">
      <c r="A28" t="s">
        <v>32</v>
      </c>
      <c r="B28" t="s">
        <v>37</v>
      </c>
      <c r="C28" s="2">
        <f>HYPERLINK("https://cao.dolgi.msk.ru/account/1010015147/", 1010015147)</f>
        <v>1010015147</v>
      </c>
      <c r="D28">
        <v>14830.38</v>
      </c>
    </row>
    <row r="29" spans="1:4" x14ac:dyDescent="0.25">
      <c r="A29" t="s">
        <v>32</v>
      </c>
      <c r="B29" t="s">
        <v>38</v>
      </c>
      <c r="C29" s="2">
        <f>HYPERLINK("https://cao.dolgi.msk.ru/account/1010015315/", 1010015315)</f>
        <v>1010015315</v>
      </c>
      <c r="D29">
        <v>2930.62</v>
      </c>
    </row>
    <row r="30" spans="1:4" x14ac:dyDescent="0.25">
      <c r="A30" t="s">
        <v>40</v>
      </c>
      <c r="B30" t="s">
        <v>17</v>
      </c>
      <c r="C30" s="2">
        <f>HYPERLINK("https://cao.dolgi.msk.ru/account/1010361576/", 1010361576)</f>
        <v>1010361576</v>
      </c>
      <c r="D30">
        <v>9513.6</v>
      </c>
    </row>
    <row r="31" spans="1:4" x14ac:dyDescent="0.25">
      <c r="A31" t="s">
        <v>40</v>
      </c>
      <c r="B31" t="s">
        <v>41</v>
      </c>
      <c r="C31" s="2">
        <f>HYPERLINK("https://cao.dolgi.msk.ru/account/1010361787/", 1010361787)</f>
        <v>1010361787</v>
      </c>
      <c r="D31">
        <v>10981.47</v>
      </c>
    </row>
    <row r="32" spans="1:4" x14ac:dyDescent="0.25">
      <c r="A32" t="s">
        <v>40</v>
      </c>
      <c r="B32" t="s">
        <v>41</v>
      </c>
      <c r="C32" s="2">
        <f>HYPERLINK("https://cao.dolgi.msk.ru/account/1010361795/", 1010361795)</f>
        <v>1010361795</v>
      </c>
      <c r="D32">
        <v>55254.22</v>
      </c>
    </row>
    <row r="33" spans="1:4" x14ac:dyDescent="0.25">
      <c r="A33" t="s">
        <v>40</v>
      </c>
      <c r="B33" t="s">
        <v>42</v>
      </c>
      <c r="C33" s="2">
        <f>HYPERLINK("https://cao.dolgi.msk.ru/account/1010361998/", 1010361998)</f>
        <v>1010361998</v>
      </c>
      <c r="D33">
        <v>7190.38</v>
      </c>
    </row>
    <row r="34" spans="1:4" x14ac:dyDescent="0.25">
      <c r="A34" t="s">
        <v>40</v>
      </c>
      <c r="B34" t="s">
        <v>43</v>
      </c>
      <c r="C34" s="2">
        <f>HYPERLINK("https://cao.dolgi.msk.ru/account/1010362034/", 1010362034)</f>
        <v>1010362034</v>
      </c>
      <c r="D34">
        <v>10781.17</v>
      </c>
    </row>
    <row r="35" spans="1:4" x14ac:dyDescent="0.25">
      <c r="A35" t="s">
        <v>40</v>
      </c>
      <c r="B35" t="s">
        <v>44</v>
      </c>
      <c r="C35" s="2">
        <f>HYPERLINK("https://cao.dolgi.msk.ru/account/1010362042/", 1010362042)</f>
        <v>1010362042</v>
      </c>
      <c r="D35">
        <v>15633.74</v>
      </c>
    </row>
    <row r="36" spans="1:4" x14ac:dyDescent="0.25">
      <c r="A36" t="s">
        <v>45</v>
      </c>
      <c r="B36" t="s">
        <v>14</v>
      </c>
      <c r="C36" s="2">
        <f>HYPERLINK("https://cao.dolgi.msk.ru/account/1010509307/", 1010509307)</f>
        <v>1010509307</v>
      </c>
      <c r="D36">
        <v>3497.84</v>
      </c>
    </row>
    <row r="37" spans="1:4" x14ac:dyDescent="0.25">
      <c r="A37" t="s">
        <v>45</v>
      </c>
      <c r="B37" t="s">
        <v>14</v>
      </c>
      <c r="C37" s="2">
        <f>HYPERLINK("https://cao.dolgi.msk.ru/account/1011124046/", 1011124046)</f>
        <v>1011124046</v>
      </c>
      <c r="D37">
        <v>39949.760000000002</v>
      </c>
    </row>
    <row r="38" spans="1:4" x14ac:dyDescent="0.25">
      <c r="A38" t="s">
        <v>45</v>
      </c>
      <c r="B38" t="s">
        <v>46</v>
      </c>
      <c r="C38" s="2">
        <f>HYPERLINK("https://cao.dolgi.msk.ru/account/1010509331/", 1010509331)</f>
        <v>1010509331</v>
      </c>
      <c r="D38">
        <v>104791.61</v>
      </c>
    </row>
    <row r="39" spans="1:4" x14ac:dyDescent="0.25">
      <c r="A39" t="s">
        <v>45</v>
      </c>
      <c r="B39" t="s">
        <v>26</v>
      </c>
      <c r="C39" s="2">
        <f>HYPERLINK("https://cao.dolgi.msk.ru/account/1011013426/", 1011013426)</f>
        <v>1011013426</v>
      </c>
      <c r="D39">
        <v>6131.52</v>
      </c>
    </row>
    <row r="40" spans="1:4" x14ac:dyDescent="0.25">
      <c r="A40" t="s">
        <v>47</v>
      </c>
      <c r="B40" t="s">
        <v>23</v>
      </c>
      <c r="C40" s="2">
        <f>HYPERLINK("https://cao.dolgi.msk.ru/account/1011021477/", 1011021477)</f>
        <v>1011021477</v>
      </c>
      <c r="D40">
        <v>1281.33</v>
      </c>
    </row>
    <row r="41" spans="1:4" x14ac:dyDescent="0.25">
      <c r="A41" t="s">
        <v>47</v>
      </c>
      <c r="B41" t="s">
        <v>48</v>
      </c>
      <c r="C41" s="2">
        <f>HYPERLINK("https://cao.dolgi.msk.ru/account/1010414981/", 1010414981)</f>
        <v>1010414981</v>
      </c>
      <c r="D41">
        <v>24619.22</v>
      </c>
    </row>
    <row r="42" spans="1:4" x14ac:dyDescent="0.25">
      <c r="A42" t="s">
        <v>47</v>
      </c>
      <c r="B42" t="s">
        <v>49</v>
      </c>
      <c r="C42" s="2">
        <f>HYPERLINK("https://cao.dolgi.msk.ru/account/1010415124/", 1010415124)</f>
        <v>1010415124</v>
      </c>
      <c r="D42">
        <v>14504.39</v>
      </c>
    </row>
    <row r="43" spans="1:4" x14ac:dyDescent="0.25">
      <c r="A43" t="s">
        <v>47</v>
      </c>
      <c r="B43" t="s">
        <v>50</v>
      </c>
      <c r="C43" s="2">
        <f>HYPERLINK("https://cao.dolgi.msk.ru/account/1010415159/", 1010415159)</f>
        <v>1010415159</v>
      </c>
      <c r="D43">
        <v>75081.539999999994</v>
      </c>
    </row>
    <row r="44" spans="1:4" x14ac:dyDescent="0.25">
      <c r="A44" t="s">
        <v>51</v>
      </c>
      <c r="B44" t="s">
        <v>34</v>
      </c>
      <c r="C44" s="2">
        <f>HYPERLINK("https://cao.dolgi.msk.ru/account/1011133604/", 1011133604)</f>
        <v>1011133604</v>
      </c>
      <c r="D44">
        <v>10351.64</v>
      </c>
    </row>
    <row r="45" spans="1:4" x14ac:dyDescent="0.25">
      <c r="A45" t="s">
        <v>51</v>
      </c>
      <c r="B45" t="s">
        <v>28</v>
      </c>
      <c r="C45" s="2">
        <f>HYPERLINK("https://cao.dolgi.msk.ru/account/1011133655/", 1011133655)</f>
        <v>1011133655</v>
      </c>
      <c r="D45">
        <v>76777.259999999995</v>
      </c>
    </row>
    <row r="46" spans="1:4" x14ac:dyDescent="0.25">
      <c r="A46" t="s">
        <v>51</v>
      </c>
      <c r="B46" t="s">
        <v>52</v>
      </c>
      <c r="C46" s="2">
        <f>HYPERLINK("https://cao.dolgi.msk.ru/account/1011131254/", 1011131254)</f>
        <v>1011131254</v>
      </c>
      <c r="D46">
        <v>28788.63</v>
      </c>
    </row>
    <row r="47" spans="1:4" x14ac:dyDescent="0.25">
      <c r="A47" t="s">
        <v>51</v>
      </c>
      <c r="B47" t="s">
        <v>20</v>
      </c>
      <c r="C47" s="2">
        <f>HYPERLINK("https://cao.dolgi.msk.ru/account/1011132847/", 1011132847)</f>
        <v>1011132847</v>
      </c>
      <c r="D47">
        <v>10634.54</v>
      </c>
    </row>
    <row r="48" spans="1:4" x14ac:dyDescent="0.25">
      <c r="A48" t="s">
        <v>51</v>
      </c>
      <c r="B48" t="s">
        <v>30</v>
      </c>
      <c r="C48" s="2">
        <f>HYPERLINK("https://cao.dolgi.msk.ru/account/1011132628/", 1011132628)</f>
        <v>1011132628</v>
      </c>
      <c r="D48">
        <v>24073.55</v>
      </c>
    </row>
    <row r="49" spans="1:4" x14ac:dyDescent="0.25">
      <c r="A49" t="s">
        <v>51</v>
      </c>
      <c r="B49" t="s">
        <v>49</v>
      </c>
      <c r="C49" s="2">
        <f>HYPERLINK("https://cao.dolgi.msk.ru/account/1011132169/", 1011132169)</f>
        <v>1011132169</v>
      </c>
      <c r="D49">
        <v>38645.129999999997</v>
      </c>
    </row>
    <row r="50" spans="1:4" x14ac:dyDescent="0.25">
      <c r="A50" t="s">
        <v>51</v>
      </c>
      <c r="B50" t="s">
        <v>50</v>
      </c>
      <c r="C50" s="2">
        <f>HYPERLINK("https://cao.dolgi.msk.ru/account/1011131772/", 1011131772)</f>
        <v>1011131772</v>
      </c>
      <c r="D50">
        <v>11345.75</v>
      </c>
    </row>
    <row r="51" spans="1:4" x14ac:dyDescent="0.25">
      <c r="A51" t="s">
        <v>51</v>
      </c>
      <c r="B51" t="s">
        <v>21</v>
      </c>
      <c r="C51" s="2">
        <f>HYPERLINK("https://cao.dolgi.msk.ru/account/1011131924/", 1011131924)</f>
        <v>1011131924</v>
      </c>
      <c r="D51">
        <v>17808.21</v>
      </c>
    </row>
    <row r="52" spans="1:4" x14ac:dyDescent="0.25">
      <c r="A52" t="s">
        <v>51</v>
      </c>
      <c r="B52" t="s">
        <v>53</v>
      </c>
      <c r="C52" s="2">
        <f>HYPERLINK("https://cao.dolgi.msk.ru/account/1011131836/", 1011131836)</f>
        <v>1011131836</v>
      </c>
      <c r="D52">
        <v>12701.77</v>
      </c>
    </row>
    <row r="53" spans="1:4" x14ac:dyDescent="0.25">
      <c r="A53" t="s">
        <v>51</v>
      </c>
      <c r="B53" t="s">
        <v>54</v>
      </c>
      <c r="C53" s="2">
        <f>HYPERLINK("https://cao.dolgi.msk.ru/account/1011132783/", 1011132783)</f>
        <v>1011132783</v>
      </c>
      <c r="D53">
        <v>252813.8</v>
      </c>
    </row>
    <row r="54" spans="1:4" x14ac:dyDescent="0.25">
      <c r="A54" t="s">
        <v>51</v>
      </c>
      <c r="B54" t="s">
        <v>35</v>
      </c>
      <c r="C54" s="2">
        <f>HYPERLINK("https://cao.dolgi.msk.ru/account/1011133663/", 1011133663)</f>
        <v>1011133663</v>
      </c>
      <c r="D54">
        <v>10019.65</v>
      </c>
    </row>
    <row r="55" spans="1:4" x14ac:dyDescent="0.25">
      <c r="A55" t="s">
        <v>51</v>
      </c>
      <c r="B55" t="s">
        <v>55</v>
      </c>
      <c r="C55" s="2">
        <f>HYPERLINK("https://cao.dolgi.msk.ru/account/1011133014/", 1011133014)</f>
        <v>1011133014</v>
      </c>
      <c r="D55">
        <v>50989.58</v>
      </c>
    </row>
    <row r="56" spans="1:4" x14ac:dyDescent="0.25">
      <c r="A56" t="s">
        <v>51</v>
      </c>
      <c r="B56" t="s">
        <v>56</v>
      </c>
      <c r="C56" s="2">
        <f>HYPERLINK("https://cao.dolgi.msk.ru/account/1011131852/", 1011131852)</f>
        <v>1011131852</v>
      </c>
      <c r="D56">
        <v>28425.49</v>
      </c>
    </row>
    <row r="57" spans="1:4" x14ac:dyDescent="0.25">
      <c r="A57" t="s">
        <v>51</v>
      </c>
      <c r="B57" t="s">
        <v>57</v>
      </c>
      <c r="C57" s="2">
        <f>HYPERLINK("https://cao.dolgi.msk.ru/account/1011131668/", 1011131668)</f>
        <v>1011131668</v>
      </c>
      <c r="D57">
        <v>9796.61</v>
      </c>
    </row>
    <row r="58" spans="1:4" x14ac:dyDescent="0.25">
      <c r="A58" t="s">
        <v>51</v>
      </c>
      <c r="B58" t="s">
        <v>58</v>
      </c>
      <c r="C58" s="2">
        <f>HYPERLINK("https://cao.dolgi.msk.ru/account/1011132556/", 1011132556)</f>
        <v>1011132556</v>
      </c>
      <c r="D58">
        <v>6827.19</v>
      </c>
    </row>
    <row r="59" spans="1:4" x14ac:dyDescent="0.25">
      <c r="A59" t="s">
        <v>51</v>
      </c>
      <c r="B59" t="s">
        <v>59</v>
      </c>
      <c r="C59" s="2">
        <f>HYPERLINK("https://cao.dolgi.msk.ru/account/1011131991/", 1011131991)</f>
        <v>1011131991</v>
      </c>
      <c r="D59">
        <v>19872.82</v>
      </c>
    </row>
    <row r="60" spans="1:4" x14ac:dyDescent="0.25">
      <c r="A60" t="s">
        <v>51</v>
      </c>
      <c r="B60" t="s">
        <v>60</v>
      </c>
      <c r="C60" s="2">
        <f>HYPERLINK("https://cao.dolgi.msk.ru/account/1011132353/", 1011132353)</f>
        <v>1011132353</v>
      </c>
      <c r="D60">
        <v>4389.59</v>
      </c>
    </row>
    <row r="61" spans="1:4" x14ac:dyDescent="0.25">
      <c r="A61" t="s">
        <v>51</v>
      </c>
      <c r="B61" t="s">
        <v>61</v>
      </c>
      <c r="C61" s="2">
        <f>HYPERLINK("https://cao.dolgi.msk.ru/account/1011131289/", 1011131289)</f>
        <v>1011131289</v>
      </c>
      <c r="D61">
        <v>6912.08</v>
      </c>
    </row>
    <row r="62" spans="1:4" x14ac:dyDescent="0.25">
      <c r="A62" t="s">
        <v>51</v>
      </c>
      <c r="B62" t="s">
        <v>62</v>
      </c>
      <c r="C62" s="2">
        <f>HYPERLINK("https://cao.dolgi.msk.ru/account/1011133137/", 1011133137)</f>
        <v>1011133137</v>
      </c>
      <c r="D62">
        <v>8606.73</v>
      </c>
    </row>
    <row r="63" spans="1:4" x14ac:dyDescent="0.25">
      <c r="A63" t="s">
        <v>51</v>
      </c>
      <c r="B63" t="s">
        <v>63</v>
      </c>
      <c r="C63" s="2">
        <f>HYPERLINK("https://cao.dolgi.msk.ru/account/1011131131/", 1011131131)</f>
        <v>1011131131</v>
      </c>
      <c r="D63">
        <v>28964.02</v>
      </c>
    </row>
    <row r="64" spans="1:4" x14ac:dyDescent="0.25">
      <c r="A64" t="s">
        <v>51</v>
      </c>
      <c r="B64" t="s">
        <v>64</v>
      </c>
      <c r="C64" s="2">
        <f>HYPERLINK("https://cao.dolgi.msk.ru/account/1011131019/", 1011131019)</f>
        <v>1011131019</v>
      </c>
      <c r="D64">
        <v>8520.7199999999993</v>
      </c>
    </row>
    <row r="65" spans="1:4" x14ac:dyDescent="0.25">
      <c r="A65" t="s">
        <v>51</v>
      </c>
      <c r="B65" t="s">
        <v>66</v>
      </c>
      <c r="C65" s="2">
        <f>HYPERLINK("https://cao.dolgi.msk.ru/account/1011132476/", 1011132476)</f>
        <v>1011132476</v>
      </c>
      <c r="D65">
        <v>18925.63</v>
      </c>
    </row>
    <row r="66" spans="1:4" x14ac:dyDescent="0.25">
      <c r="A66" t="s">
        <v>51</v>
      </c>
      <c r="B66" t="s">
        <v>67</v>
      </c>
      <c r="C66" s="2">
        <f>HYPERLINK("https://cao.dolgi.msk.ru/account/1011131908/", 1011131908)</f>
        <v>1011131908</v>
      </c>
      <c r="D66">
        <v>17468.599999999999</v>
      </c>
    </row>
    <row r="67" spans="1:4" x14ac:dyDescent="0.25">
      <c r="A67" t="s">
        <v>51</v>
      </c>
      <c r="B67" t="s">
        <v>68</v>
      </c>
      <c r="C67" s="2">
        <f>HYPERLINK("https://cao.dolgi.msk.ru/account/1011132257/", 1011132257)</f>
        <v>1011132257</v>
      </c>
      <c r="D67">
        <v>10881.96</v>
      </c>
    </row>
    <row r="68" spans="1:4" x14ac:dyDescent="0.25">
      <c r="A68" t="s">
        <v>51</v>
      </c>
      <c r="B68" t="s">
        <v>69</v>
      </c>
      <c r="C68" s="2">
        <f>HYPERLINK("https://cao.dolgi.msk.ru/account/1011132222/", 1011132222)</f>
        <v>1011132222</v>
      </c>
      <c r="D68">
        <v>24651.47</v>
      </c>
    </row>
    <row r="69" spans="1:4" x14ac:dyDescent="0.25">
      <c r="A69" t="s">
        <v>51</v>
      </c>
      <c r="B69" t="s">
        <v>70</v>
      </c>
      <c r="C69" s="2">
        <f>HYPERLINK("https://cao.dolgi.msk.ru/account/1011132345/", 1011132345)</f>
        <v>1011132345</v>
      </c>
      <c r="D69">
        <v>10697.35</v>
      </c>
    </row>
    <row r="70" spans="1:4" x14ac:dyDescent="0.25">
      <c r="A70" t="s">
        <v>51</v>
      </c>
      <c r="B70" t="s">
        <v>71</v>
      </c>
      <c r="C70" s="2">
        <f>HYPERLINK("https://cao.dolgi.msk.ru/account/1011133727/", 1011133727)</f>
        <v>1011133727</v>
      </c>
      <c r="D70">
        <v>7247.97</v>
      </c>
    </row>
    <row r="71" spans="1:4" x14ac:dyDescent="0.25">
      <c r="A71" t="s">
        <v>51</v>
      </c>
      <c r="B71" t="s">
        <v>72</v>
      </c>
      <c r="C71" s="2">
        <f>HYPERLINK("https://cao.dolgi.msk.ru/account/1011132636/", 1011132636)</f>
        <v>1011132636</v>
      </c>
      <c r="D71">
        <v>13013.41</v>
      </c>
    </row>
    <row r="72" spans="1:4" x14ac:dyDescent="0.25">
      <c r="A72" t="s">
        <v>51</v>
      </c>
      <c r="B72" t="s">
        <v>73</v>
      </c>
      <c r="C72" s="2">
        <f>HYPERLINK("https://cao.dolgi.msk.ru/account/1011131422/", 1011131422)</f>
        <v>1011131422</v>
      </c>
      <c r="D72">
        <v>16448.63</v>
      </c>
    </row>
    <row r="73" spans="1:4" x14ac:dyDescent="0.25">
      <c r="A73" t="s">
        <v>51</v>
      </c>
      <c r="B73" t="s">
        <v>74</v>
      </c>
      <c r="C73" s="2">
        <f>HYPERLINK("https://cao.dolgi.msk.ru/account/1011131721/", 1011131721)</f>
        <v>1011131721</v>
      </c>
      <c r="D73">
        <v>19158.990000000002</v>
      </c>
    </row>
    <row r="74" spans="1:4" x14ac:dyDescent="0.25">
      <c r="A74" t="s">
        <v>75</v>
      </c>
      <c r="B74" t="s">
        <v>76</v>
      </c>
      <c r="C74" s="2">
        <f>HYPERLINK("https://cao.dolgi.msk.ru/account/1011190393/", 1011190393)</f>
        <v>1011190393</v>
      </c>
      <c r="D74">
        <v>25471.05</v>
      </c>
    </row>
    <row r="75" spans="1:4" x14ac:dyDescent="0.25">
      <c r="A75" t="s">
        <v>75</v>
      </c>
      <c r="B75" t="s">
        <v>53</v>
      </c>
      <c r="C75" s="2">
        <f>HYPERLINK("https://cao.dolgi.msk.ru/account/1011190924/", 1011190924)</f>
        <v>1011190924</v>
      </c>
      <c r="D75">
        <v>41322.839999999997</v>
      </c>
    </row>
    <row r="76" spans="1:4" x14ac:dyDescent="0.25">
      <c r="A76" t="s">
        <v>75</v>
      </c>
      <c r="B76" t="s">
        <v>31</v>
      </c>
      <c r="C76" s="2">
        <f>HYPERLINK("https://cao.dolgi.msk.ru/account/1011190705/", 1011190705)</f>
        <v>1011190705</v>
      </c>
      <c r="D76">
        <v>7488.56</v>
      </c>
    </row>
    <row r="77" spans="1:4" x14ac:dyDescent="0.25">
      <c r="A77" t="s">
        <v>75</v>
      </c>
      <c r="B77" t="s">
        <v>42</v>
      </c>
      <c r="C77" s="2">
        <f>HYPERLINK("https://cao.dolgi.msk.ru/account/1011190481/", 1011190481)</f>
        <v>1011190481</v>
      </c>
      <c r="D77">
        <v>145066.15</v>
      </c>
    </row>
    <row r="78" spans="1:4" x14ac:dyDescent="0.25">
      <c r="A78" t="s">
        <v>75</v>
      </c>
      <c r="B78" t="s">
        <v>77</v>
      </c>
      <c r="C78" s="2">
        <f>HYPERLINK("https://cao.dolgi.msk.ru/account/1011189544/", 1011189544)</f>
        <v>1011189544</v>
      </c>
      <c r="D78">
        <v>149877.47</v>
      </c>
    </row>
    <row r="79" spans="1:4" x14ac:dyDescent="0.25">
      <c r="A79" t="s">
        <v>75</v>
      </c>
      <c r="B79" t="s">
        <v>78</v>
      </c>
      <c r="C79" s="2">
        <f>HYPERLINK("https://cao.dolgi.msk.ru/account/1011190561/", 1011190561)</f>
        <v>1011190561</v>
      </c>
      <c r="D79">
        <v>56731.27</v>
      </c>
    </row>
    <row r="80" spans="1:4" x14ac:dyDescent="0.25">
      <c r="A80" t="s">
        <v>75</v>
      </c>
      <c r="B80" t="s">
        <v>79</v>
      </c>
      <c r="C80" s="2">
        <f>HYPERLINK("https://cao.dolgi.msk.ru/account/1011190115/", 1011190115)</f>
        <v>1011190115</v>
      </c>
      <c r="D80">
        <v>41772.839999999997</v>
      </c>
    </row>
    <row r="81" spans="1:4" x14ac:dyDescent="0.25">
      <c r="A81" t="s">
        <v>75</v>
      </c>
      <c r="B81" t="s">
        <v>80</v>
      </c>
      <c r="C81" s="2">
        <f>HYPERLINK("https://cao.dolgi.msk.ru/account/1011190123/", 1011190123)</f>
        <v>1011190123</v>
      </c>
      <c r="D81">
        <v>160997.93</v>
      </c>
    </row>
    <row r="82" spans="1:4" x14ac:dyDescent="0.25">
      <c r="A82" t="s">
        <v>75</v>
      </c>
      <c r="B82" t="s">
        <v>81</v>
      </c>
      <c r="C82" s="2">
        <f>HYPERLINK("https://cao.dolgi.msk.ru/account/1011190799/", 1011190799)</f>
        <v>1011190799</v>
      </c>
      <c r="D82">
        <v>12168.94</v>
      </c>
    </row>
    <row r="83" spans="1:4" x14ac:dyDescent="0.25">
      <c r="A83" t="s">
        <v>75</v>
      </c>
      <c r="B83" t="s">
        <v>82</v>
      </c>
      <c r="C83" s="2">
        <f>HYPERLINK("https://cao.dolgi.msk.ru/account/1011190131/", 1011190131)</f>
        <v>1011190131</v>
      </c>
      <c r="D83">
        <v>12451.25</v>
      </c>
    </row>
    <row r="84" spans="1:4" x14ac:dyDescent="0.25">
      <c r="A84" t="s">
        <v>75</v>
      </c>
      <c r="B84" t="s">
        <v>83</v>
      </c>
      <c r="C84" s="2">
        <f>HYPERLINK("https://cao.dolgi.msk.ru/account/1011189667/", 1011189667)</f>
        <v>1011189667</v>
      </c>
      <c r="D84">
        <v>5743.08</v>
      </c>
    </row>
    <row r="85" spans="1:4" x14ac:dyDescent="0.25">
      <c r="A85" t="s">
        <v>75</v>
      </c>
      <c r="B85" t="s">
        <v>84</v>
      </c>
      <c r="C85" s="2">
        <f>HYPERLINK("https://cao.dolgi.msk.ru/account/1011190625/", 1011190625)</f>
        <v>1011190625</v>
      </c>
      <c r="D85">
        <v>467330.42</v>
      </c>
    </row>
    <row r="86" spans="1:4" x14ac:dyDescent="0.25">
      <c r="A86" t="s">
        <v>85</v>
      </c>
      <c r="B86" t="s">
        <v>39</v>
      </c>
      <c r="C86" s="2">
        <f>HYPERLINK("https://cao.dolgi.msk.ru/account/1011461659/", 1011461659)</f>
        <v>1011461659</v>
      </c>
      <c r="D86">
        <v>531792.03</v>
      </c>
    </row>
    <row r="87" spans="1:4" x14ac:dyDescent="0.25">
      <c r="A87" t="s">
        <v>85</v>
      </c>
      <c r="B87" t="s">
        <v>17</v>
      </c>
      <c r="C87" s="2">
        <f>HYPERLINK("https://cao.dolgi.msk.ru/account/1011461595/", 1011461595)</f>
        <v>1011461595</v>
      </c>
      <c r="D87">
        <v>15414.5</v>
      </c>
    </row>
    <row r="88" spans="1:4" x14ac:dyDescent="0.25">
      <c r="A88" t="s">
        <v>85</v>
      </c>
      <c r="B88" t="s">
        <v>23</v>
      </c>
      <c r="C88" s="2">
        <f>HYPERLINK("https://cao.dolgi.msk.ru/account/1011461261/", 1011461261)</f>
        <v>1011461261</v>
      </c>
      <c r="D88">
        <v>10453.77</v>
      </c>
    </row>
    <row r="89" spans="1:4" x14ac:dyDescent="0.25">
      <c r="A89" t="s">
        <v>85</v>
      </c>
      <c r="B89" t="s">
        <v>86</v>
      </c>
      <c r="C89" s="2">
        <f>HYPERLINK("https://cao.dolgi.msk.ru/account/1011461851/", 1011461851)</f>
        <v>1011461851</v>
      </c>
      <c r="D89">
        <v>22275.71</v>
      </c>
    </row>
    <row r="90" spans="1:4" x14ac:dyDescent="0.25">
      <c r="A90" t="s">
        <v>85</v>
      </c>
      <c r="B90" t="s">
        <v>36</v>
      </c>
      <c r="C90" s="2">
        <f>HYPERLINK("https://cao.dolgi.msk.ru/account/1011460859/", 1011460859)</f>
        <v>1011460859</v>
      </c>
      <c r="D90">
        <v>133466.72</v>
      </c>
    </row>
    <row r="91" spans="1:4" x14ac:dyDescent="0.25">
      <c r="A91" t="s">
        <v>85</v>
      </c>
      <c r="B91" t="s">
        <v>87</v>
      </c>
      <c r="C91" s="2">
        <f>HYPERLINK("https://cao.dolgi.msk.ru/account/1011461106/", 1011461106)</f>
        <v>1011461106</v>
      </c>
      <c r="D91">
        <v>16706.919999999998</v>
      </c>
    </row>
    <row r="92" spans="1:4" x14ac:dyDescent="0.25">
      <c r="A92" t="s">
        <v>85</v>
      </c>
      <c r="B92" t="s">
        <v>88</v>
      </c>
      <c r="C92" s="2">
        <f>HYPERLINK("https://cao.dolgi.msk.ru/account/1011460971/", 1011460971)</f>
        <v>1011460971</v>
      </c>
      <c r="D92">
        <v>35553.61</v>
      </c>
    </row>
    <row r="93" spans="1:4" x14ac:dyDescent="0.25">
      <c r="A93" t="s">
        <v>85</v>
      </c>
      <c r="B93" t="s">
        <v>89</v>
      </c>
      <c r="C93" s="2">
        <f>HYPERLINK("https://cao.dolgi.msk.ru/account/1011462096/", 1011462096)</f>
        <v>1011462096</v>
      </c>
      <c r="D93">
        <v>7693.58</v>
      </c>
    </row>
    <row r="94" spans="1:4" x14ac:dyDescent="0.25">
      <c r="A94" t="s">
        <v>85</v>
      </c>
      <c r="B94" t="s">
        <v>90</v>
      </c>
      <c r="C94" s="2">
        <f>HYPERLINK("https://cao.dolgi.msk.ru/account/1011462133/", 1011462133)</f>
        <v>1011462133</v>
      </c>
      <c r="D94">
        <v>11903.62</v>
      </c>
    </row>
    <row r="95" spans="1:4" x14ac:dyDescent="0.25">
      <c r="A95" t="s">
        <v>85</v>
      </c>
      <c r="B95" t="s">
        <v>78</v>
      </c>
      <c r="C95" s="2">
        <f>HYPERLINK("https://cao.dolgi.msk.ru/account/1011460904/", 1011460904)</f>
        <v>1011460904</v>
      </c>
      <c r="D95">
        <v>4139.53</v>
      </c>
    </row>
    <row r="96" spans="1:4" x14ac:dyDescent="0.25">
      <c r="A96" t="s">
        <v>85</v>
      </c>
      <c r="B96" t="s">
        <v>91</v>
      </c>
      <c r="C96" s="2">
        <f>HYPERLINK("https://cao.dolgi.msk.ru/account/1011461333/", 1011461333)</f>
        <v>1011461333</v>
      </c>
      <c r="D96">
        <v>474514.53</v>
      </c>
    </row>
    <row r="97" spans="1:4" x14ac:dyDescent="0.25">
      <c r="A97" t="s">
        <v>85</v>
      </c>
      <c r="B97" t="s">
        <v>92</v>
      </c>
      <c r="C97" s="2">
        <f>HYPERLINK("https://cao.dolgi.msk.ru/account/1011461392/", 1011461392)</f>
        <v>1011461392</v>
      </c>
      <c r="D97">
        <v>8400.77</v>
      </c>
    </row>
    <row r="98" spans="1:4" x14ac:dyDescent="0.25">
      <c r="A98" t="s">
        <v>93</v>
      </c>
      <c r="B98" t="s">
        <v>19</v>
      </c>
      <c r="C98" s="2">
        <f>HYPERLINK("https://cao.dolgi.msk.ru/account/1011387508/", 1011387508)</f>
        <v>1011387508</v>
      </c>
      <c r="D98">
        <v>6331.33</v>
      </c>
    </row>
    <row r="99" spans="1:4" x14ac:dyDescent="0.25">
      <c r="A99" t="s">
        <v>93</v>
      </c>
      <c r="B99" t="s">
        <v>94</v>
      </c>
      <c r="C99" s="2">
        <f>HYPERLINK("https://cao.dolgi.msk.ru/account/1011387639/", 1011387639)</f>
        <v>1011387639</v>
      </c>
      <c r="D99">
        <v>6661.26</v>
      </c>
    </row>
    <row r="100" spans="1:4" x14ac:dyDescent="0.25">
      <c r="A100" t="s">
        <v>93</v>
      </c>
      <c r="B100" t="s">
        <v>53</v>
      </c>
      <c r="C100" s="2">
        <f>HYPERLINK("https://cao.dolgi.msk.ru/account/1011387313/", 1011387313)</f>
        <v>1011387313</v>
      </c>
      <c r="D100">
        <v>16824.849999999999</v>
      </c>
    </row>
    <row r="101" spans="1:4" x14ac:dyDescent="0.25">
      <c r="A101" t="s">
        <v>93</v>
      </c>
      <c r="B101" t="s">
        <v>95</v>
      </c>
      <c r="C101" s="2">
        <f>HYPERLINK("https://cao.dolgi.msk.ru/account/1011387874/", 1011387874)</f>
        <v>1011387874</v>
      </c>
      <c r="D101">
        <v>62720.13</v>
      </c>
    </row>
    <row r="102" spans="1:4" x14ac:dyDescent="0.25">
      <c r="A102" t="s">
        <v>93</v>
      </c>
      <c r="B102" t="s">
        <v>96</v>
      </c>
      <c r="C102" s="2">
        <f>HYPERLINK("https://cao.dolgi.msk.ru/account/1011386935/", 1011386935)</f>
        <v>1011386935</v>
      </c>
      <c r="D102">
        <v>19999.66</v>
      </c>
    </row>
    <row r="103" spans="1:4" x14ac:dyDescent="0.25">
      <c r="A103" t="s">
        <v>93</v>
      </c>
      <c r="B103" t="s">
        <v>97</v>
      </c>
      <c r="C103" s="2">
        <f>HYPERLINK("https://cao.dolgi.msk.ru/account/1011386855/", 1011386855)</f>
        <v>1011386855</v>
      </c>
      <c r="D103">
        <v>17808.28</v>
      </c>
    </row>
    <row r="104" spans="1:4" x14ac:dyDescent="0.25">
      <c r="A104" t="s">
        <v>93</v>
      </c>
      <c r="B104" t="s">
        <v>98</v>
      </c>
      <c r="C104" s="2">
        <f>HYPERLINK("https://cao.dolgi.msk.ru/account/1011387751/", 1011387751)</f>
        <v>1011387751</v>
      </c>
      <c r="D104">
        <v>6827.03</v>
      </c>
    </row>
    <row r="105" spans="1:4" x14ac:dyDescent="0.25">
      <c r="A105" t="s">
        <v>93</v>
      </c>
      <c r="B105" t="s">
        <v>99</v>
      </c>
      <c r="C105" s="2">
        <f>HYPERLINK("https://cao.dolgi.msk.ru/account/1011387815/", 1011387815)</f>
        <v>1011387815</v>
      </c>
      <c r="D105">
        <v>11196.31</v>
      </c>
    </row>
    <row r="106" spans="1:4" x14ac:dyDescent="0.25">
      <c r="A106" t="s">
        <v>100</v>
      </c>
      <c r="B106" t="s">
        <v>5</v>
      </c>
      <c r="C106" s="2">
        <f>HYPERLINK("https://cao.dolgi.msk.ru/account/1011388797/", 1011388797)</f>
        <v>1011388797</v>
      </c>
      <c r="D106">
        <v>36684.92</v>
      </c>
    </row>
    <row r="107" spans="1:4" x14ac:dyDescent="0.25">
      <c r="A107" t="s">
        <v>100</v>
      </c>
      <c r="B107" t="s">
        <v>7</v>
      </c>
      <c r="C107" s="2">
        <f>HYPERLINK("https://cao.dolgi.msk.ru/account/1011388244/", 1011388244)</f>
        <v>1011388244</v>
      </c>
      <c r="D107">
        <v>4824.5</v>
      </c>
    </row>
    <row r="108" spans="1:4" x14ac:dyDescent="0.25">
      <c r="A108" t="s">
        <v>100</v>
      </c>
      <c r="B108" t="s">
        <v>30</v>
      </c>
      <c r="C108" s="2">
        <f>HYPERLINK("https://cao.dolgi.msk.ru/account/1011389124/", 1011389124)</f>
        <v>1011389124</v>
      </c>
      <c r="D108">
        <v>6125.69</v>
      </c>
    </row>
    <row r="109" spans="1:4" x14ac:dyDescent="0.25">
      <c r="A109" t="s">
        <v>100</v>
      </c>
      <c r="B109" t="s">
        <v>101</v>
      </c>
      <c r="C109" s="2">
        <f>HYPERLINK("https://cao.dolgi.msk.ru/account/1011389319/", 1011389319)</f>
        <v>1011389319</v>
      </c>
      <c r="D109">
        <v>16715.22</v>
      </c>
    </row>
    <row r="110" spans="1:4" x14ac:dyDescent="0.25">
      <c r="A110" t="s">
        <v>100</v>
      </c>
      <c r="B110" t="s">
        <v>88</v>
      </c>
      <c r="C110" s="2">
        <f>HYPERLINK("https://cao.dolgi.msk.ru/account/1011388738/", 1011388738)</f>
        <v>1011388738</v>
      </c>
      <c r="D110">
        <v>11987.68</v>
      </c>
    </row>
    <row r="111" spans="1:4" x14ac:dyDescent="0.25">
      <c r="A111" t="s">
        <v>100</v>
      </c>
      <c r="B111" t="s">
        <v>102</v>
      </c>
      <c r="C111" s="2">
        <f>HYPERLINK("https://cao.dolgi.msk.ru/account/1011538732/", 1011538732)</f>
        <v>1011538732</v>
      </c>
      <c r="D111">
        <v>4028.13</v>
      </c>
    </row>
    <row r="112" spans="1:4" x14ac:dyDescent="0.25">
      <c r="A112" t="s">
        <v>100</v>
      </c>
      <c r="B112" t="s">
        <v>79</v>
      </c>
      <c r="C112" s="2">
        <f>HYPERLINK("https://cao.dolgi.msk.ru/account/1011388148/", 1011388148)</f>
        <v>1011388148</v>
      </c>
      <c r="D112">
        <v>77795.16</v>
      </c>
    </row>
    <row r="113" spans="1:4" x14ac:dyDescent="0.25">
      <c r="A113" t="s">
        <v>100</v>
      </c>
      <c r="B113" t="s">
        <v>103</v>
      </c>
      <c r="C113" s="2">
        <f>HYPERLINK("https://cao.dolgi.msk.ru/account/1011388068/", 1011388068)</f>
        <v>1011388068</v>
      </c>
      <c r="D113">
        <v>26215.99</v>
      </c>
    </row>
    <row r="114" spans="1:4" x14ac:dyDescent="0.25">
      <c r="A114" t="s">
        <v>104</v>
      </c>
      <c r="B114" t="s">
        <v>10</v>
      </c>
      <c r="C114" s="2">
        <f>HYPERLINK("https://cao.dolgi.msk.ru/account/1011375961/", 1011375961)</f>
        <v>1011375961</v>
      </c>
      <c r="D114">
        <v>17696.330000000002</v>
      </c>
    </row>
    <row r="115" spans="1:4" x14ac:dyDescent="0.25">
      <c r="A115" t="s">
        <v>104</v>
      </c>
      <c r="B115" t="s">
        <v>28</v>
      </c>
      <c r="C115" s="2">
        <f>HYPERLINK("https://cao.dolgi.msk.ru/account/1011376462/", 1011376462)</f>
        <v>1011376462</v>
      </c>
      <c r="D115">
        <v>8802.0400000000009</v>
      </c>
    </row>
    <row r="116" spans="1:4" x14ac:dyDescent="0.25">
      <c r="A116" t="s">
        <v>104</v>
      </c>
      <c r="B116" t="s">
        <v>16</v>
      </c>
      <c r="C116" s="2">
        <f>HYPERLINK("https://cao.dolgi.msk.ru/account/1011376091/", 1011376091)</f>
        <v>1011376091</v>
      </c>
      <c r="D116">
        <v>16114.8</v>
      </c>
    </row>
    <row r="117" spans="1:4" x14ac:dyDescent="0.25">
      <c r="A117" t="s">
        <v>104</v>
      </c>
      <c r="B117" t="s">
        <v>46</v>
      </c>
      <c r="C117" s="2">
        <f>HYPERLINK("https://cao.dolgi.msk.ru/account/1011375849/", 1011375849)</f>
        <v>1011375849</v>
      </c>
      <c r="D117">
        <v>3214.4</v>
      </c>
    </row>
    <row r="118" spans="1:4" x14ac:dyDescent="0.25">
      <c r="A118" t="s">
        <v>104</v>
      </c>
      <c r="B118" t="s">
        <v>46</v>
      </c>
      <c r="C118" s="2">
        <f>HYPERLINK("https://cao.dolgi.msk.ru/account/1011375996/", 1011375996)</f>
        <v>1011375996</v>
      </c>
      <c r="D118">
        <v>1868.13</v>
      </c>
    </row>
    <row r="119" spans="1:4" x14ac:dyDescent="0.25">
      <c r="A119" t="s">
        <v>104</v>
      </c>
      <c r="B119" t="s">
        <v>105</v>
      </c>
      <c r="C119" s="2">
        <f>HYPERLINK("https://cao.dolgi.msk.ru/account/1011375726/", 1011375726)</f>
        <v>1011375726</v>
      </c>
      <c r="D119">
        <v>31822.98</v>
      </c>
    </row>
    <row r="120" spans="1:4" x14ac:dyDescent="0.25">
      <c r="A120" t="s">
        <v>104</v>
      </c>
      <c r="B120" t="s">
        <v>7</v>
      </c>
      <c r="C120" s="2">
        <f>HYPERLINK("https://cao.dolgi.msk.ru/account/1011376112/", 1011376112)</f>
        <v>1011376112</v>
      </c>
      <c r="D120">
        <v>9070.51</v>
      </c>
    </row>
    <row r="121" spans="1:4" x14ac:dyDescent="0.25">
      <c r="A121" t="s">
        <v>104</v>
      </c>
      <c r="B121" t="s">
        <v>29</v>
      </c>
      <c r="C121" s="2">
        <f>HYPERLINK("https://cao.dolgi.msk.ru/account/1011376534/", 1011376534)</f>
        <v>1011376534</v>
      </c>
      <c r="D121">
        <v>7724.82</v>
      </c>
    </row>
    <row r="122" spans="1:4" x14ac:dyDescent="0.25">
      <c r="A122" t="s">
        <v>104</v>
      </c>
      <c r="B122" t="s">
        <v>106</v>
      </c>
      <c r="C122" s="2">
        <f>HYPERLINK("https://cao.dolgi.msk.ru/account/1011375814/", 1011375814)</f>
        <v>1011375814</v>
      </c>
      <c r="D122">
        <v>25274.04</v>
      </c>
    </row>
    <row r="123" spans="1:4" x14ac:dyDescent="0.25">
      <c r="A123" t="s">
        <v>104</v>
      </c>
      <c r="B123" t="s">
        <v>20</v>
      </c>
      <c r="C123" s="2">
        <f>HYPERLINK("https://cao.dolgi.msk.ru/account/1011375953/", 1011375953)</f>
        <v>1011375953</v>
      </c>
      <c r="D123">
        <v>11497.54</v>
      </c>
    </row>
    <row r="124" spans="1:4" x14ac:dyDescent="0.25">
      <c r="A124" t="s">
        <v>104</v>
      </c>
      <c r="B124" t="s">
        <v>21</v>
      </c>
      <c r="C124" s="2">
        <f>HYPERLINK("https://cao.dolgi.msk.ru/account/1011375793/", 1011375793)</f>
        <v>1011375793</v>
      </c>
      <c r="D124">
        <v>204282.76</v>
      </c>
    </row>
    <row r="125" spans="1:4" x14ac:dyDescent="0.25">
      <c r="A125" t="s">
        <v>104</v>
      </c>
      <c r="B125" t="s">
        <v>21</v>
      </c>
      <c r="C125" s="2">
        <f>HYPERLINK("https://cao.dolgi.msk.ru/account/1011376243/", 1011376243)</f>
        <v>1011376243</v>
      </c>
      <c r="D125">
        <v>61891.58</v>
      </c>
    </row>
    <row r="126" spans="1:4" x14ac:dyDescent="0.25">
      <c r="A126" t="s">
        <v>104</v>
      </c>
      <c r="B126" t="s">
        <v>21</v>
      </c>
      <c r="C126" s="2">
        <f>HYPERLINK("https://cao.dolgi.msk.ru/account/1011376358/", 1011376358)</f>
        <v>1011376358</v>
      </c>
      <c r="D126">
        <v>190454.74</v>
      </c>
    </row>
    <row r="127" spans="1:4" x14ac:dyDescent="0.25">
      <c r="A127" t="s">
        <v>104</v>
      </c>
      <c r="B127" t="s">
        <v>53</v>
      </c>
      <c r="C127" s="2">
        <f>HYPERLINK("https://cao.dolgi.msk.ru/account/1011375806/", 1011375806)</f>
        <v>1011375806</v>
      </c>
      <c r="D127">
        <v>123163.47</v>
      </c>
    </row>
    <row r="128" spans="1:4" x14ac:dyDescent="0.25">
      <c r="A128" t="s">
        <v>104</v>
      </c>
      <c r="B128" t="s">
        <v>53</v>
      </c>
      <c r="C128" s="2">
        <f>HYPERLINK("https://cao.dolgi.msk.ru/account/1011375937/", 1011375937)</f>
        <v>1011375937</v>
      </c>
      <c r="D128">
        <v>56600.29</v>
      </c>
    </row>
    <row r="129" spans="1:4" x14ac:dyDescent="0.25">
      <c r="A129" t="s">
        <v>104</v>
      </c>
      <c r="B129" t="s">
        <v>53</v>
      </c>
      <c r="C129" s="2">
        <f>HYPERLINK("https://cao.dolgi.msk.ru/account/1011375945/", 1011375945)</f>
        <v>1011375945</v>
      </c>
      <c r="D129">
        <v>56013.04</v>
      </c>
    </row>
    <row r="130" spans="1:4" x14ac:dyDescent="0.25">
      <c r="A130" t="s">
        <v>104</v>
      </c>
      <c r="B130" t="s">
        <v>31</v>
      </c>
      <c r="C130" s="2">
        <f>HYPERLINK("https://cao.dolgi.msk.ru/account/1011375822/", 1011375822)</f>
        <v>1011375822</v>
      </c>
      <c r="D130">
        <v>63195.91</v>
      </c>
    </row>
    <row r="131" spans="1:4" x14ac:dyDescent="0.25">
      <c r="A131" t="s">
        <v>104</v>
      </c>
      <c r="B131" t="s">
        <v>42</v>
      </c>
      <c r="C131" s="2">
        <f>HYPERLINK("https://cao.dolgi.msk.ru/account/1011376411/", 1011376411)</f>
        <v>1011376411</v>
      </c>
      <c r="D131">
        <v>6175.17</v>
      </c>
    </row>
    <row r="132" spans="1:4" x14ac:dyDescent="0.25">
      <c r="A132" t="s">
        <v>107</v>
      </c>
      <c r="B132" t="s">
        <v>13</v>
      </c>
      <c r="C132" s="2">
        <f>HYPERLINK("https://cao.dolgi.msk.ru/account/1011534491/", 1011534491)</f>
        <v>1011534491</v>
      </c>
      <c r="D132">
        <v>25006.73</v>
      </c>
    </row>
    <row r="133" spans="1:4" x14ac:dyDescent="0.25">
      <c r="A133" t="s">
        <v>107</v>
      </c>
      <c r="B133" t="s">
        <v>46</v>
      </c>
      <c r="C133" s="2">
        <f>HYPERLINK("https://cao.dolgi.msk.ru/account/1011542942/", 1011542942)</f>
        <v>1011542942</v>
      </c>
      <c r="D133">
        <v>13960.26</v>
      </c>
    </row>
    <row r="134" spans="1:4" x14ac:dyDescent="0.25">
      <c r="A134" t="s">
        <v>107</v>
      </c>
      <c r="B134" t="s">
        <v>108</v>
      </c>
      <c r="C134" s="2">
        <f>HYPERLINK("https://cao.dolgi.msk.ru/account/1010548584/", 1010548584)</f>
        <v>1010548584</v>
      </c>
      <c r="D134">
        <v>11584.4</v>
      </c>
    </row>
    <row r="135" spans="1:4" x14ac:dyDescent="0.25">
      <c r="A135" t="s">
        <v>107</v>
      </c>
      <c r="B135" t="s">
        <v>50</v>
      </c>
      <c r="C135" s="2">
        <f>HYPERLINK("https://cao.dolgi.msk.ru/account/1011534483/", 1011534483)</f>
        <v>1011534483</v>
      </c>
      <c r="D135">
        <v>9634.15</v>
      </c>
    </row>
    <row r="136" spans="1:4" x14ac:dyDescent="0.25">
      <c r="A136" t="s">
        <v>107</v>
      </c>
      <c r="B136" t="s">
        <v>94</v>
      </c>
      <c r="C136" s="2">
        <f>HYPERLINK("https://cao.dolgi.msk.ru/account/1011526571/", 1011526571)</f>
        <v>1011526571</v>
      </c>
      <c r="D136">
        <v>10355.98</v>
      </c>
    </row>
    <row r="137" spans="1:4" x14ac:dyDescent="0.25">
      <c r="A137" t="s">
        <v>107</v>
      </c>
      <c r="B137" t="s">
        <v>53</v>
      </c>
      <c r="C137" s="2">
        <f>HYPERLINK("https://cao.dolgi.msk.ru/account/1010548605/", 1010548605)</f>
        <v>1010548605</v>
      </c>
      <c r="D137">
        <v>99857.33</v>
      </c>
    </row>
    <row r="138" spans="1:4" x14ac:dyDescent="0.25">
      <c r="A138" t="s">
        <v>107</v>
      </c>
      <c r="B138" t="s">
        <v>31</v>
      </c>
      <c r="C138" s="2">
        <f>HYPERLINK("https://cao.dolgi.msk.ru/account/1011013573/", 1011013573)</f>
        <v>1011013573</v>
      </c>
      <c r="D138">
        <v>4549.3900000000003</v>
      </c>
    </row>
    <row r="139" spans="1:4" x14ac:dyDescent="0.25">
      <c r="A139" t="s">
        <v>107</v>
      </c>
      <c r="B139" t="s">
        <v>42</v>
      </c>
      <c r="C139" s="2">
        <f>HYPERLINK("https://cao.dolgi.msk.ru/account/1010577676/", 1010577676)</f>
        <v>1010577676</v>
      </c>
      <c r="D139">
        <v>34640.51</v>
      </c>
    </row>
    <row r="140" spans="1:4" x14ac:dyDescent="0.25">
      <c r="A140" t="s">
        <v>107</v>
      </c>
      <c r="B140" t="s">
        <v>44</v>
      </c>
      <c r="C140" s="2">
        <f>HYPERLINK("https://cao.dolgi.msk.ru/account/1011534504/", 1011534504)</f>
        <v>1011534504</v>
      </c>
      <c r="D140">
        <v>9897.3799999999992</v>
      </c>
    </row>
    <row r="141" spans="1:4" x14ac:dyDescent="0.25">
      <c r="A141" t="s">
        <v>109</v>
      </c>
      <c r="B141" t="s">
        <v>65</v>
      </c>
      <c r="C141" s="2">
        <f>HYPERLINK("https://cao.dolgi.msk.ru/account/1011541982/", 1011541982)</f>
        <v>1011541982</v>
      </c>
      <c r="D141">
        <v>48241.65</v>
      </c>
    </row>
    <row r="142" spans="1:4" x14ac:dyDescent="0.25">
      <c r="A142" t="s">
        <v>109</v>
      </c>
      <c r="B142" t="s">
        <v>18</v>
      </c>
      <c r="C142" s="2">
        <f>HYPERLINK("https://cao.dolgi.msk.ru/account/1011542619/", 1011542619)</f>
        <v>1011542619</v>
      </c>
      <c r="D142">
        <v>4348</v>
      </c>
    </row>
    <row r="143" spans="1:4" x14ac:dyDescent="0.25">
      <c r="A143" t="s">
        <v>109</v>
      </c>
      <c r="B143" t="s">
        <v>41</v>
      </c>
      <c r="C143" s="2">
        <f>HYPERLINK("https://cao.dolgi.msk.ru/account/1011539989/", 1011539989)</f>
        <v>1011539989</v>
      </c>
      <c r="D143">
        <v>12665.56</v>
      </c>
    </row>
    <row r="144" spans="1:4" x14ac:dyDescent="0.25">
      <c r="A144" t="s">
        <v>109</v>
      </c>
      <c r="B144" t="s">
        <v>42</v>
      </c>
      <c r="C144" s="2">
        <f>HYPERLINK("https://cao.dolgi.msk.ru/account/1011541931/", 1011541931)</f>
        <v>1011541931</v>
      </c>
      <c r="D144">
        <v>47940.32</v>
      </c>
    </row>
    <row r="145" spans="1:4" x14ac:dyDescent="0.25">
      <c r="A145" t="s">
        <v>109</v>
      </c>
      <c r="B145" t="s">
        <v>37</v>
      </c>
      <c r="C145" s="2">
        <f>HYPERLINK("https://cao.dolgi.msk.ru/account/1011539647/", 1011539647)</f>
        <v>1011539647</v>
      </c>
      <c r="D145">
        <v>31280.75</v>
      </c>
    </row>
    <row r="146" spans="1:4" x14ac:dyDescent="0.25">
      <c r="A146" t="s">
        <v>109</v>
      </c>
      <c r="B146" t="s">
        <v>110</v>
      </c>
      <c r="C146" s="2">
        <f>HYPERLINK("https://cao.dolgi.msk.ru/account/1011541958/", 1011541958)</f>
        <v>1011541958</v>
      </c>
      <c r="D146">
        <v>5885.59</v>
      </c>
    </row>
    <row r="147" spans="1:4" x14ac:dyDescent="0.25">
      <c r="A147" t="s">
        <v>109</v>
      </c>
      <c r="B147" t="s">
        <v>111</v>
      </c>
      <c r="C147" s="2">
        <f>HYPERLINK("https://cao.dolgi.msk.ru/account/1011542037/", 1011542037)</f>
        <v>1011542037</v>
      </c>
      <c r="D147">
        <v>14816.13</v>
      </c>
    </row>
    <row r="148" spans="1:4" x14ac:dyDescent="0.25">
      <c r="A148" t="s">
        <v>109</v>
      </c>
      <c r="B148" t="s">
        <v>89</v>
      </c>
      <c r="C148" s="2">
        <f>HYPERLINK("https://cao.dolgi.msk.ru/account/1011541317/", 1011541317)</f>
        <v>1011541317</v>
      </c>
      <c r="D148">
        <v>23076.75</v>
      </c>
    </row>
    <row r="149" spans="1:4" x14ac:dyDescent="0.25">
      <c r="A149" t="s">
        <v>109</v>
      </c>
      <c r="B149" t="s">
        <v>58</v>
      </c>
      <c r="C149" s="2">
        <f>HYPERLINK("https://cao.dolgi.msk.ru/account/1011539903/", 1011539903)</f>
        <v>1011539903</v>
      </c>
      <c r="D149">
        <v>23269.71</v>
      </c>
    </row>
    <row r="150" spans="1:4" x14ac:dyDescent="0.25">
      <c r="A150" t="s">
        <v>109</v>
      </c>
      <c r="B150" t="s">
        <v>112</v>
      </c>
      <c r="C150" s="2">
        <f>HYPERLINK("https://cao.dolgi.msk.ru/account/1011541974/", 1011541974)</f>
        <v>1011541974</v>
      </c>
      <c r="D150">
        <v>23805.24</v>
      </c>
    </row>
    <row r="151" spans="1:4" x14ac:dyDescent="0.25">
      <c r="A151" t="s">
        <v>109</v>
      </c>
      <c r="B151" t="s">
        <v>113</v>
      </c>
      <c r="C151" s="2">
        <f>HYPERLINK("https://cao.dolgi.msk.ru/account/1011540859/", 1011540859)</f>
        <v>1011540859</v>
      </c>
      <c r="D151">
        <v>6734.81</v>
      </c>
    </row>
    <row r="152" spans="1:4" x14ac:dyDescent="0.25">
      <c r="A152" t="s">
        <v>109</v>
      </c>
      <c r="B152" t="s">
        <v>59</v>
      </c>
      <c r="C152" s="2">
        <f>HYPERLINK("https://cao.dolgi.msk.ru/account/1011539276/", 1011539276)</f>
        <v>1011539276</v>
      </c>
      <c r="D152">
        <v>9539.1299999999992</v>
      </c>
    </row>
    <row r="153" spans="1:4" x14ac:dyDescent="0.25">
      <c r="A153" t="s">
        <v>109</v>
      </c>
      <c r="B153" t="s">
        <v>96</v>
      </c>
      <c r="C153" s="2">
        <f>HYPERLINK("https://cao.dolgi.msk.ru/account/1011541392/", 1011541392)</f>
        <v>1011541392</v>
      </c>
      <c r="D153">
        <v>39002.67</v>
      </c>
    </row>
    <row r="154" spans="1:4" x14ac:dyDescent="0.25">
      <c r="A154" t="s">
        <v>109</v>
      </c>
      <c r="B154" t="s">
        <v>114</v>
      </c>
      <c r="C154" s="2">
        <f>HYPERLINK("https://cao.dolgi.msk.ru/account/1011538994/", 1011538994)</f>
        <v>1011538994</v>
      </c>
      <c r="D154">
        <v>4046.56</v>
      </c>
    </row>
    <row r="155" spans="1:4" x14ac:dyDescent="0.25">
      <c r="A155" t="s">
        <v>109</v>
      </c>
      <c r="B155" t="s">
        <v>81</v>
      </c>
      <c r="C155" s="2">
        <f>HYPERLINK("https://cao.dolgi.msk.ru/account/1011547057/", 1011547057)</f>
        <v>1011547057</v>
      </c>
      <c r="D155">
        <v>6852.92</v>
      </c>
    </row>
    <row r="156" spans="1:4" x14ac:dyDescent="0.25">
      <c r="A156" t="s">
        <v>109</v>
      </c>
      <c r="B156" t="s">
        <v>82</v>
      </c>
      <c r="C156" s="2">
        <f>HYPERLINK("https://cao.dolgi.msk.ru/account/1011546951/", 1011546951)</f>
        <v>1011546951</v>
      </c>
      <c r="D156">
        <v>15374.26</v>
      </c>
    </row>
    <row r="157" spans="1:4" x14ac:dyDescent="0.25">
      <c r="A157" t="s">
        <v>109</v>
      </c>
      <c r="B157" t="s">
        <v>115</v>
      </c>
      <c r="C157" s="2">
        <f>HYPERLINK("https://cao.dolgi.msk.ru/account/1011547356/", 1011547356)</f>
        <v>1011547356</v>
      </c>
      <c r="D157">
        <v>15138.14</v>
      </c>
    </row>
    <row r="158" spans="1:4" x14ac:dyDescent="0.25">
      <c r="A158" t="s">
        <v>109</v>
      </c>
      <c r="B158" t="s">
        <v>116</v>
      </c>
      <c r="C158" s="2">
        <f>HYPERLINK("https://cao.dolgi.msk.ru/account/1011538847/", 1011538847)</f>
        <v>1011538847</v>
      </c>
      <c r="D158">
        <v>6902.37</v>
      </c>
    </row>
    <row r="159" spans="1:4" x14ac:dyDescent="0.25">
      <c r="A159" t="s">
        <v>109</v>
      </c>
      <c r="B159" t="s">
        <v>117</v>
      </c>
      <c r="C159" s="2">
        <f>HYPERLINK("https://cao.dolgi.msk.ru/account/1011547364/", 1011547364)</f>
        <v>1011547364</v>
      </c>
      <c r="D159">
        <v>16667.34</v>
      </c>
    </row>
    <row r="160" spans="1:4" x14ac:dyDescent="0.25">
      <c r="A160" t="s">
        <v>109</v>
      </c>
      <c r="B160" t="s">
        <v>99</v>
      </c>
      <c r="C160" s="2">
        <f>HYPERLINK("https://cao.dolgi.msk.ru/account/1011541835/", 1011541835)</f>
        <v>1011541835</v>
      </c>
      <c r="D160">
        <v>7584.19</v>
      </c>
    </row>
    <row r="161" spans="1:4" x14ac:dyDescent="0.25">
      <c r="A161" t="s">
        <v>118</v>
      </c>
      <c r="B161" t="s">
        <v>6</v>
      </c>
      <c r="C161" s="2">
        <f>HYPERLINK("https://cao.dolgi.msk.ru/account/1011122024/", 1011122024)</f>
        <v>1011122024</v>
      </c>
      <c r="D161">
        <v>43397.31</v>
      </c>
    </row>
    <row r="162" spans="1:4" x14ac:dyDescent="0.25">
      <c r="A162" t="s">
        <v>118</v>
      </c>
      <c r="B162" t="s">
        <v>13</v>
      </c>
      <c r="C162" s="2">
        <f>HYPERLINK("https://cao.dolgi.msk.ru/account/1011547241/", 1011547241)</f>
        <v>1011547241</v>
      </c>
      <c r="D162">
        <v>12739.45</v>
      </c>
    </row>
    <row r="163" spans="1:4" x14ac:dyDescent="0.25">
      <c r="A163" t="s">
        <v>118</v>
      </c>
      <c r="B163" t="s">
        <v>39</v>
      </c>
      <c r="C163" s="2">
        <f>HYPERLINK("https://cao.dolgi.msk.ru/account/1011123297/", 1011123297)</f>
        <v>1011123297</v>
      </c>
      <c r="D163">
        <v>17971.3</v>
      </c>
    </row>
    <row r="164" spans="1:4" x14ac:dyDescent="0.25">
      <c r="A164" t="s">
        <v>118</v>
      </c>
      <c r="B164" t="s">
        <v>106</v>
      </c>
      <c r="C164" s="2">
        <f>HYPERLINK("https://cao.dolgi.msk.ru/account/1011122569/", 1011122569)</f>
        <v>1011122569</v>
      </c>
      <c r="D164">
        <v>12671.44</v>
      </c>
    </row>
    <row r="165" spans="1:4" x14ac:dyDescent="0.25">
      <c r="A165" t="s">
        <v>118</v>
      </c>
      <c r="B165" t="s">
        <v>108</v>
      </c>
      <c r="C165" s="2">
        <f>HYPERLINK("https://cao.dolgi.msk.ru/account/1011122067/", 1011122067)</f>
        <v>1011122067</v>
      </c>
      <c r="D165">
        <v>12647.71</v>
      </c>
    </row>
    <row r="166" spans="1:4" x14ac:dyDescent="0.25">
      <c r="A166" t="s">
        <v>118</v>
      </c>
      <c r="B166" t="s">
        <v>119</v>
      </c>
      <c r="C166" s="2">
        <f>HYPERLINK("https://cao.dolgi.msk.ru/account/1011121718/", 1011121718)</f>
        <v>1011121718</v>
      </c>
      <c r="D166">
        <v>142944.32999999999</v>
      </c>
    </row>
    <row r="167" spans="1:4" x14ac:dyDescent="0.25">
      <c r="A167" t="s">
        <v>118</v>
      </c>
      <c r="B167" t="s">
        <v>120</v>
      </c>
      <c r="C167" s="2">
        <f>HYPERLINK("https://cao.dolgi.msk.ru/account/1011121195/", 1011121195)</f>
        <v>1011121195</v>
      </c>
      <c r="D167">
        <v>3381.54</v>
      </c>
    </row>
    <row r="168" spans="1:4" x14ac:dyDescent="0.25">
      <c r="A168" t="s">
        <v>118</v>
      </c>
      <c r="B168" t="s">
        <v>110</v>
      </c>
      <c r="C168" s="2">
        <f>HYPERLINK("https://cao.dolgi.msk.ru/account/1011122622/", 1011122622)</f>
        <v>1011122622</v>
      </c>
      <c r="D168">
        <v>168523.37</v>
      </c>
    </row>
    <row r="169" spans="1:4" x14ac:dyDescent="0.25">
      <c r="A169" t="s">
        <v>118</v>
      </c>
      <c r="B169" t="s">
        <v>110</v>
      </c>
      <c r="C169" s="2">
        <f>HYPERLINK("https://cao.dolgi.msk.ru/account/1011514327/", 1011514327)</f>
        <v>1011514327</v>
      </c>
      <c r="D169">
        <v>114327.71</v>
      </c>
    </row>
    <row r="170" spans="1:4" x14ac:dyDescent="0.25">
      <c r="A170" t="s">
        <v>118</v>
      </c>
      <c r="B170" t="s">
        <v>121</v>
      </c>
      <c r="C170" s="2">
        <f>HYPERLINK("https://cao.dolgi.msk.ru/account/1011121515/", 1011121515)</f>
        <v>1011121515</v>
      </c>
      <c r="D170">
        <v>291215.39</v>
      </c>
    </row>
    <row r="171" spans="1:4" x14ac:dyDescent="0.25">
      <c r="A171" t="s">
        <v>118</v>
      </c>
      <c r="B171" t="s">
        <v>55</v>
      </c>
      <c r="C171" s="2">
        <f>HYPERLINK("https://cao.dolgi.msk.ru/account/1011122112/", 1011122112)</f>
        <v>1011122112</v>
      </c>
      <c r="D171">
        <v>7064.38</v>
      </c>
    </row>
    <row r="172" spans="1:4" x14ac:dyDescent="0.25">
      <c r="A172" t="s">
        <v>118</v>
      </c>
      <c r="B172" t="s">
        <v>122</v>
      </c>
      <c r="C172" s="2">
        <f>HYPERLINK("https://cao.dolgi.msk.ru/account/1011122403/", 1011122403)</f>
        <v>1011122403</v>
      </c>
      <c r="D172">
        <v>69201.59</v>
      </c>
    </row>
    <row r="173" spans="1:4" x14ac:dyDescent="0.25">
      <c r="A173" t="s">
        <v>118</v>
      </c>
      <c r="B173" t="s">
        <v>123</v>
      </c>
      <c r="C173" s="2">
        <f>HYPERLINK("https://cao.dolgi.msk.ru/account/1011121304/", 1011121304)</f>
        <v>1011121304</v>
      </c>
      <c r="D173">
        <v>27135.919999999998</v>
      </c>
    </row>
    <row r="174" spans="1:4" x14ac:dyDescent="0.25">
      <c r="A174" t="s">
        <v>118</v>
      </c>
      <c r="B174" t="s">
        <v>124</v>
      </c>
      <c r="C174" s="2">
        <f>HYPERLINK("https://cao.dolgi.msk.ru/account/1011121654/", 1011121654)</f>
        <v>1011121654</v>
      </c>
      <c r="D174">
        <v>13022.3</v>
      </c>
    </row>
    <row r="175" spans="1:4" x14ac:dyDescent="0.25">
      <c r="A175" t="s">
        <v>118</v>
      </c>
      <c r="B175" t="s">
        <v>83</v>
      </c>
      <c r="C175" s="2">
        <f>HYPERLINK("https://cao.dolgi.msk.ru/account/1011122681/", 1011122681)</f>
        <v>1011122681</v>
      </c>
      <c r="D175">
        <v>14255.52</v>
      </c>
    </row>
    <row r="176" spans="1:4" x14ac:dyDescent="0.25">
      <c r="A176" t="s">
        <v>118</v>
      </c>
      <c r="B176" t="s">
        <v>125</v>
      </c>
      <c r="C176" s="2">
        <f>HYPERLINK("https://cao.dolgi.msk.ru/account/1011122892/", 1011122892)</f>
        <v>1011122892</v>
      </c>
      <c r="D176">
        <v>16387.86</v>
      </c>
    </row>
    <row r="177" spans="1:4" x14ac:dyDescent="0.25">
      <c r="A177" t="s">
        <v>118</v>
      </c>
      <c r="B177" t="s">
        <v>61</v>
      </c>
      <c r="C177" s="2">
        <f>HYPERLINK("https://cao.dolgi.msk.ru/account/1011122198/", 1011122198)</f>
        <v>1011122198</v>
      </c>
      <c r="D177">
        <v>55460.1</v>
      </c>
    </row>
    <row r="178" spans="1:4" x14ac:dyDescent="0.25">
      <c r="A178" t="s">
        <v>118</v>
      </c>
      <c r="B178" t="s">
        <v>126</v>
      </c>
      <c r="C178" s="2">
        <f>HYPERLINK("https://cao.dolgi.msk.ru/account/1011122913/", 1011122913)</f>
        <v>1011122913</v>
      </c>
      <c r="D178">
        <v>4130.83</v>
      </c>
    </row>
    <row r="179" spans="1:4" x14ac:dyDescent="0.25">
      <c r="A179" t="s">
        <v>127</v>
      </c>
      <c r="B179" t="s">
        <v>6</v>
      </c>
      <c r="C179" s="2">
        <f>HYPERLINK("https://cao.dolgi.msk.ru/account/1011389474/", 1011389474)</f>
        <v>1011389474</v>
      </c>
      <c r="D179">
        <v>10568.31</v>
      </c>
    </row>
    <row r="180" spans="1:4" x14ac:dyDescent="0.25">
      <c r="A180" t="s">
        <v>127</v>
      </c>
      <c r="B180" t="s">
        <v>13</v>
      </c>
      <c r="C180" s="2">
        <f>HYPERLINK("https://cao.dolgi.msk.ru/account/1011390117/", 1011390117)</f>
        <v>1011390117</v>
      </c>
      <c r="D180">
        <v>14716.28</v>
      </c>
    </row>
    <row r="181" spans="1:4" x14ac:dyDescent="0.25">
      <c r="A181" t="s">
        <v>127</v>
      </c>
      <c r="B181" t="s">
        <v>14</v>
      </c>
      <c r="C181" s="2">
        <f>HYPERLINK("https://cao.dolgi.msk.ru/account/1011389589/", 1011389589)</f>
        <v>1011389589</v>
      </c>
      <c r="D181">
        <v>12231.77</v>
      </c>
    </row>
    <row r="182" spans="1:4" x14ac:dyDescent="0.25">
      <c r="A182" t="s">
        <v>127</v>
      </c>
      <c r="B182" t="s">
        <v>28</v>
      </c>
      <c r="C182" s="2">
        <f>HYPERLINK("https://cao.dolgi.msk.ru/account/1011389992/", 1011389992)</f>
        <v>1011389992</v>
      </c>
      <c r="D182">
        <v>12361.34</v>
      </c>
    </row>
    <row r="183" spans="1:4" x14ac:dyDescent="0.25">
      <c r="A183" t="s">
        <v>127</v>
      </c>
      <c r="B183" t="s">
        <v>105</v>
      </c>
      <c r="C183" s="2">
        <f>HYPERLINK("https://cao.dolgi.msk.ru/account/1011389984/", 1011389984)</f>
        <v>1011389984</v>
      </c>
      <c r="D183">
        <v>27899.45</v>
      </c>
    </row>
    <row r="184" spans="1:4" x14ac:dyDescent="0.25">
      <c r="A184" t="s">
        <v>127</v>
      </c>
      <c r="B184" t="s">
        <v>7</v>
      </c>
      <c r="C184" s="2">
        <f>HYPERLINK("https://cao.dolgi.msk.ru/account/1011389909/", 1011389909)</f>
        <v>1011389909</v>
      </c>
      <c r="D184">
        <v>29851.69</v>
      </c>
    </row>
    <row r="185" spans="1:4" x14ac:dyDescent="0.25">
      <c r="A185" t="s">
        <v>127</v>
      </c>
      <c r="B185" t="s">
        <v>52</v>
      </c>
      <c r="C185" s="2">
        <f>HYPERLINK("https://cao.dolgi.msk.ru/account/1011389407/", 1011389407)</f>
        <v>1011389407</v>
      </c>
      <c r="D185">
        <v>18878.669999999998</v>
      </c>
    </row>
    <row r="186" spans="1:4" x14ac:dyDescent="0.25">
      <c r="A186" t="s">
        <v>127</v>
      </c>
      <c r="B186" t="s">
        <v>106</v>
      </c>
      <c r="C186" s="2">
        <f>HYPERLINK("https://cao.dolgi.msk.ru/account/1011389773/", 1011389773)</f>
        <v>1011389773</v>
      </c>
      <c r="D186">
        <v>2771.75</v>
      </c>
    </row>
    <row r="187" spans="1:4" x14ac:dyDescent="0.25">
      <c r="A187" t="s">
        <v>127</v>
      </c>
      <c r="B187" t="s">
        <v>44</v>
      </c>
      <c r="C187" s="2">
        <f>HYPERLINK("https://cao.dolgi.msk.ru/account/1011390125/", 1011390125)</f>
        <v>1011390125</v>
      </c>
      <c r="D187">
        <v>12643.24</v>
      </c>
    </row>
    <row r="188" spans="1:4" x14ac:dyDescent="0.25">
      <c r="A188" t="s">
        <v>127</v>
      </c>
      <c r="B188" t="s">
        <v>128</v>
      </c>
      <c r="C188" s="2">
        <f>HYPERLINK("https://cao.dolgi.msk.ru/account/1011389597/", 1011389597)</f>
        <v>1011389597</v>
      </c>
      <c r="D188">
        <v>122380.59</v>
      </c>
    </row>
    <row r="189" spans="1:4" x14ac:dyDescent="0.25">
      <c r="A189" t="s">
        <v>127</v>
      </c>
      <c r="B189" t="s">
        <v>120</v>
      </c>
      <c r="C189" s="2">
        <f>HYPERLINK("https://cao.dolgi.msk.ru/account/1011389714/", 1011389714)</f>
        <v>1011389714</v>
      </c>
      <c r="D189">
        <v>4677.9799999999996</v>
      </c>
    </row>
    <row r="190" spans="1:4" x14ac:dyDescent="0.25">
      <c r="A190" t="s">
        <v>127</v>
      </c>
      <c r="B190" t="s">
        <v>129</v>
      </c>
      <c r="C190" s="2">
        <f>HYPERLINK("https://cao.dolgi.msk.ru/account/1011389941/", 1011389941)</f>
        <v>1011389941</v>
      </c>
      <c r="D190">
        <v>8614.92</v>
      </c>
    </row>
    <row r="191" spans="1:4" x14ac:dyDescent="0.25">
      <c r="A191" t="s">
        <v>127</v>
      </c>
      <c r="B191" t="s">
        <v>36</v>
      </c>
      <c r="C191" s="2">
        <f>HYPERLINK("https://cao.dolgi.msk.ru/account/1011389685/", 1011389685)</f>
        <v>1011389685</v>
      </c>
      <c r="D191">
        <v>30929.11</v>
      </c>
    </row>
    <row r="192" spans="1:4" x14ac:dyDescent="0.25">
      <c r="A192" t="s">
        <v>127</v>
      </c>
      <c r="B192" t="s">
        <v>121</v>
      </c>
      <c r="C192" s="2">
        <f>HYPERLINK("https://cao.dolgi.msk.ru/account/1011390176/", 1011390176)</f>
        <v>1011390176</v>
      </c>
      <c r="D192">
        <v>15010.77</v>
      </c>
    </row>
    <row r="193" spans="1:4" x14ac:dyDescent="0.25">
      <c r="A193" t="s">
        <v>127</v>
      </c>
      <c r="B193" t="s">
        <v>111</v>
      </c>
      <c r="C193" s="2">
        <f>HYPERLINK("https://cao.dolgi.msk.ru/account/1011389458/", 1011389458)</f>
        <v>1011389458</v>
      </c>
      <c r="D193">
        <v>2849.08</v>
      </c>
    </row>
    <row r="194" spans="1:4" x14ac:dyDescent="0.25">
      <c r="A194" t="s">
        <v>127</v>
      </c>
      <c r="B194" t="s">
        <v>111</v>
      </c>
      <c r="C194" s="2">
        <f>HYPERLINK("https://cao.dolgi.msk.ru/account/1011389722/", 1011389722)</f>
        <v>1011389722</v>
      </c>
      <c r="D194">
        <v>79170.25</v>
      </c>
    </row>
    <row r="195" spans="1:4" x14ac:dyDescent="0.25">
      <c r="A195" t="s">
        <v>127</v>
      </c>
      <c r="B195" t="s">
        <v>102</v>
      </c>
      <c r="C195" s="2">
        <f>HYPERLINK("https://cao.dolgi.msk.ru/account/1011389634/", 1011389634)</f>
        <v>1011389634</v>
      </c>
      <c r="D195">
        <v>15252.2</v>
      </c>
    </row>
    <row r="196" spans="1:4" x14ac:dyDescent="0.25">
      <c r="A196" t="s">
        <v>127</v>
      </c>
      <c r="B196" t="s">
        <v>56</v>
      </c>
      <c r="C196" s="2">
        <f>HYPERLINK("https://cao.dolgi.msk.ru/account/1011389431/", 1011389431)</f>
        <v>1011389431</v>
      </c>
      <c r="D196">
        <v>16698.53</v>
      </c>
    </row>
    <row r="197" spans="1:4" x14ac:dyDescent="0.25">
      <c r="A197" t="s">
        <v>130</v>
      </c>
      <c r="B197" t="s">
        <v>6</v>
      </c>
      <c r="C197" s="2">
        <f>HYPERLINK("https://cao.dolgi.msk.ru/account/1010421196/", 1010421196)</f>
        <v>1010421196</v>
      </c>
      <c r="D197">
        <v>70967.48</v>
      </c>
    </row>
    <row r="198" spans="1:4" x14ac:dyDescent="0.25">
      <c r="A198" t="s">
        <v>130</v>
      </c>
      <c r="B198" t="s">
        <v>13</v>
      </c>
      <c r="C198" s="2">
        <f>HYPERLINK("https://cao.dolgi.msk.ru/account/1010421233/", 1010421233)</f>
        <v>1010421233</v>
      </c>
      <c r="D198">
        <v>7643.08</v>
      </c>
    </row>
    <row r="199" spans="1:4" x14ac:dyDescent="0.25">
      <c r="A199" t="s">
        <v>131</v>
      </c>
      <c r="B199" t="s">
        <v>34</v>
      </c>
      <c r="C199" s="2">
        <f>HYPERLINK("https://cao.dolgi.msk.ru/account/1011496261/", 1011496261)</f>
        <v>1011496261</v>
      </c>
      <c r="D199">
        <v>9877.4699999999993</v>
      </c>
    </row>
    <row r="200" spans="1:4" x14ac:dyDescent="0.25">
      <c r="A200" t="s">
        <v>131</v>
      </c>
      <c r="B200" t="s">
        <v>39</v>
      </c>
      <c r="C200" s="2">
        <f>HYPERLINK("https://cao.dolgi.msk.ru/account/1011496237/", 1011496237)</f>
        <v>1011496237</v>
      </c>
      <c r="D200">
        <v>8638.7999999999993</v>
      </c>
    </row>
    <row r="201" spans="1:4" x14ac:dyDescent="0.25">
      <c r="A201" t="s">
        <v>131</v>
      </c>
      <c r="B201" t="s">
        <v>39</v>
      </c>
      <c r="C201" s="2">
        <f>HYPERLINK("https://cao.dolgi.msk.ru/account/1011513965/", 1011513965)</f>
        <v>1011513965</v>
      </c>
      <c r="D201">
        <v>5066.92</v>
      </c>
    </row>
    <row r="202" spans="1:4" x14ac:dyDescent="0.25">
      <c r="A202" t="s">
        <v>132</v>
      </c>
      <c r="B202" t="s">
        <v>6</v>
      </c>
      <c r="C202" s="2">
        <f>HYPERLINK("https://cao.dolgi.msk.ru/account/1011393051/", 1011393051)</f>
        <v>1011393051</v>
      </c>
      <c r="D202">
        <v>33058.959999999999</v>
      </c>
    </row>
    <row r="203" spans="1:4" x14ac:dyDescent="0.25">
      <c r="A203" t="s">
        <v>132</v>
      </c>
      <c r="B203" t="s">
        <v>34</v>
      </c>
      <c r="C203" s="2">
        <f>HYPERLINK("https://cao.dolgi.msk.ru/account/1011392841/", 1011392841)</f>
        <v>1011392841</v>
      </c>
      <c r="D203">
        <v>36171.57</v>
      </c>
    </row>
    <row r="204" spans="1:4" x14ac:dyDescent="0.25">
      <c r="A204" t="s">
        <v>132</v>
      </c>
      <c r="B204" t="s">
        <v>7</v>
      </c>
      <c r="C204" s="2">
        <f>HYPERLINK("https://cao.dolgi.msk.ru/account/1011392657/", 1011392657)</f>
        <v>1011392657</v>
      </c>
      <c r="D204">
        <v>10955.98</v>
      </c>
    </row>
    <row r="205" spans="1:4" x14ac:dyDescent="0.25">
      <c r="A205" t="s">
        <v>132</v>
      </c>
      <c r="B205" t="s">
        <v>20</v>
      </c>
      <c r="C205" s="2">
        <f>HYPERLINK("https://cao.dolgi.msk.ru/account/1011393131/", 1011393131)</f>
        <v>1011393131</v>
      </c>
      <c r="D205">
        <v>101305.27</v>
      </c>
    </row>
    <row r="206" spans="1:4" x14ac:dyDescent="0.25">
      <c r="A206" t="s">
        <v>132</v>
      </c>
      <c r="B206" t="s">
        <v>31</v>
      </c>
      <c r="C206" s="2">
        <f>HYPERLINK("https://cao.dolgi.msk.ru/account/1011392796/", 1011392796)</f>
        <v>1011392796</v>
      </c>
      <c r="D206">
        <v>13629</v>
      </c>
    </row>
    <row r="207" spans="1:4" x14ac:dyDescent="0.25">
      <c r="A207" t="s">
        <v>132</v>
      </c>
      <c r="B207" t="s">
        <v>44</v>
      </c>
      <c r="C207" s="2">
        <f>HYPERLINK("https://cao.dolgi.msk.ru/account/1011392905/", 1011392905)</f>
        <v>1011392905</v>
      </c>
      <c r="D207">
        <v>32476.7</v>
      </c>
    </row>
    <row r="208" spans="1:4" x14ac:dyDescent="0.25">
      <c r="A208" t="s">
        <v>132</v>
      </c>
      <c r="B208" t="s">
        <v>119</v>
      </c>
      <c r="C208" s="2">
        <f>HYPERLINK("https://cao.dolgi.msk.ru/account/1011392665/", 1011392665)</f>
        <v>1011392665</v>
      </c>
      <c r="D208">
        <v>740.47</v>
      </c>
    </row>
    <row r="209" spans="1:4" x14ac:dyDescent="0.25">
      <c r="A209" t="s">
        <v>132</v>
      </c>
      <c r="B209" t="s">
        <v>119</v>
      </c>
      <c r="C209" s="2">
        <f>HYPERLINK("https://cao.dolgi.msk.ru/account/1011392761/", 1011392761)</f>
        <v>1011392761</v>
      </c>
      <c r="D209">
        <v>1177.48</v>
      </c>
    </row>
    <row r="210" spans="1:4" x14ac:dyDescent="0.25">
      <c r="A210" t="s">
        <v>132</v>
      </c>
      <c r="B210" t="s">
        <v>119</v>
      </c>
      <c r="C210" s="2">
        <f>HYPERLINK("https://cao.dolgi.msk.ru/account/1011392892/", 1011392892)</f>
        <v>1011392892</v>
      </c>
      <c r="D210">
        <v>3535</v>
      </c>
    </row>
    <row r="211" spans="1:4" x14ac:dyDescent="0.25">
      <c r="A211" t="s">
        <v>132</v>
      </c>
      <c r="B211" t="s">
        <v>119</v>
      </c>
      <c r="C211" s="2">
        <f>HYPERLINK("https://cao.dolgi.msk.ru/account/1011393094/", 1011393094)</f>
        <v>1011393094</v>
      </c>
      <c r="D211">
        <v>4735.51</v>
      </c>
    </row>
    <row r="212" spans="1:4" x14ac:dyDescent="0.25">
      <c r="A212" t="s">
        <v>133</v>
      </c>
      <c r="B212" t="s">
        <v>17</v>
      </c>
      <c r="C212" s="2">
        <f>HYPERLINK("https://cao.dolgi.msk.ru/account/1010213231/", 1010213231)</f>
        <v>1010213231</v>
      </c>
      <c r="D212">
        <v>12064.3</v>
      </c>
    </row>
    <row r="213" spans="1:4" x14ac:dyDescent="0.25">
      <c r="A213" t="s">
        <v>133</v>
      </c>
      <c r="B213" t="s">
        <v>7</v>
      </c>
      <c r="C213" s="2">
        <f>HYPERLINK("https://cao.dolgi.msk.ru/account/1010213389/", 1010213389)</f>
        <v>1010213389</v>
      </c>
      <c r="D213">
        <v>7935.46</v>
      </c>
    </row>
    <row r="214" spans="1:4" x14ac:dyDescent="0.25">
      <c r="A214" t="s">
        <v>133</v>
      </c>
      <c r="B214" t="s">
        <v>7</v>
      </c>
      <c r="C214" s="2">
        <f>HYPERLINK("https://cao.dolgi.msk.ru/account/1010213397/", 1010213397)</f>
        <v>1010213397</v>
      </c>
      <c r="D214">
        <v>76975.210000000006</v>
      </c>
    </row>
    <row r="215" spans="1:4" x14ac:dyDescent="0.25">
      <c r="A215" t="s">
        <v>133</v>
      </c>
      <c r="B215" t="s">
        <v>29</v>
      </c>
      <c r="C215" s="2">
        <f>HYPERLINK("https://cao.dolgi.msk.ru/account/1010213434/", 1010213434)</f>
        <v>1010213434</v>
      </c>
      <c r="D215">
        <v>41311.03</v>
      </c>
    </row>
    <row r="216" spans="1:4" x14ac:dyDescent="0.25">
      <c r="A216" t="s">
        <v>133</v>
      </c>
      <c r="B216" t="s">
        <v>94</v>
      </c>
      <c r="C216" s="2">
        <f>HYPERLINK("https://cao.dolgi.msk.ru/account/1010213602/", 1010213602)</f>
        <v>1010213602</v>
      </c>
      <c r="D216">
        <v>47409.120000000003</v>
      </c>
    </row>
    <row r="217" spans="1:4" x14ac:dyDescent="0.25">
      <c r="A217" t="s">
        <v>133</v>
      </c>
      <c r="B217" t="s">
        <v>42</v>
      </c>
      <c r="C217" s="2">
        <f>HYPERLINK("https://cao.dolgi.msk.ru/account/1010213645/", 1010213645)</f>
        <v>1010213645</v>
      </c>
      <c r="D217">
        <v>79243.66</v>
      </c>
    </row>
    <row r="218" spans="1:4" x14ac:dyDescent="0.25">
      <c r="A218" t="s">
        <v>133</v>
      </c>
      <c r="B218" t="s">
        <v>44</v>
      </c>
      <c r="C218" s="2">
        <f>HYPERLINK("https://cao.dolgi.msk.ru/account/1010213688/", 1010213688)</f>
        <v>1010213688</v>
      </c>
      <c r="D218">
        <v>196026.48</v>
      </c>
    </row>
    <row r="219" spans="1:4" x14ac:dyDescent="0.25">
      <c r="A219" t="s">
        <v>133</v>
      </c>
      <c r="B219" t="s">
        <v>54</v>
      </c>
      <c r="C219" s="2">
        <f>HYPERLINK("https://cao.dolgi.msk.ru/account/1010213768/", 1010213768)</f>
        <v>1010213768</v>
      </c>
      <c r="D219">
        <v>11473.04</v>
      </c>
    </row>
    <row r="220" spans="1:4" x14ac:dyDescent="0.25">
      <c r="A220" t="s">
        <v>133</v>
      </c>
      <c r="B220" t="s">
        <v>110</v>
      </c>
      <c r="C220" s="2">
        <f>HYPERLINK("https://cao.dolgi.msk.ru/account/1010213901/", 1010213901)</f>
        <v>1010213901</v>
      </c>
      <c r="D220">
        <v>26220.78</v>
      </c>
    </row>
    <row r="221" spans="1:4" x14ac:dyDescent="0.25">
      <c r="A221" t="s">
        <v>133</v>
      </c>
      <c r="B221" t="s">
        <v>134</v>
      </c>
      <c r="C221" s="2">
        <f>HYPERLINK("https://cao.dolgi.msk.ru/account/1010214111/", 1010214111)</f>
        <v>1010214111</v>
      </c>
      <c r="D221">
        <v>11604.84</v>
      </c>
    </row>
    <row r="222" spans="1:4" x14ac:dyDescent="0.25">
      <c r="A222" t="s">
        <v>133</v>
      </c>
      <c r="B222" t="s">
        <v>56</v>
      </c>
      <c r="C222" s="2">
        <f>HYPERLINK("https://cao.dolgi.msk.ru/account/1010214154/", 1010214154)</f>
        <v>1010214154</v>
      </c>
      <c r="D222">
        <v>18613.93</v>
      </c>
    </row>
    <row r="223" spans="1:4" x14ac:dyDescent="0.25">
      <c r="A223" t="s">
        <v>133</v>
      </c>
      <c r="B223" t="s">
        <v>57</v>
      </c>
      <c r="C223" s="2">
        <f>HYPERLINK("https://cao.dolgi.msk.ru/account/1010214234/", 1010214234)</f>
        <v>1010214234</v>
      </c>
      <c r="D223">
        <v>10255.94</v>
      </c>
    </row>
    <row r="224" spans="1:4" x14ac:dyDescent="0.25">
      <c r="A224" t="s">
        <v>133</v>
      </c>
      <c r="B224" t="s">
        <v>79</v>
      </c>
      <c r="C224" s="2">
        <f>HYPERLINK("https://cao.dolgi.msk.ru/account/1010214365/", 1010214365)</f>
        <v>1010214365</v>
      </c>
      <c r="D224">
        <v>11184.28</v>
      </c>
    </row>
    <row r="225" spans="1:4" x14ac:dyDescent="0.25">
      <c r="A225" t="s">
        <v>133</v>
      </c>
      <c r="B225" t="s">
        <v>103</v>
      </c>
      <c r="C225" s="2">
        <f>HYPERLINK("https://cao.dolgi.msk.ru/account/1010214437/", 1010214437)</f>
        <v>1010214437</v>
      </c>
      <c r="D225">
        <v>19984.810000000001</v>
      </c>
    </row>
    <row r="226" spans="1:4" x14ac:dyDescent="0.25">
      <c r="A226" t="s">
        <v>133</v>
      </c>
      <c r="B226" t="s">
        <v>135</v>
      </c>
      <c r="C226" s="2">
        <f>HYPERLINK("https://cao.dolgi.msk.ru/account/1010214699/", 1010214699)</f>
        <v>1010214699</v>
      </c>
      <c r="D226">
        <v>6145.08</v>
      </c>
    </row>
    <row r="227" spans="1:4" x14ac:dyDescent="0.25">
      <c r="A227" t="s">
        <v>133</v>
      </c>
      <c r="B227" t="s">
        <v>81</v>
      </c>
      <c r="C227" s="2">
        <f>HYPERLINK("https://cao.dolgi.msk.ru/account/1010214744/", 1010214744)</f>
        <v>1010214744</v>
      </c>
      <c r="D227">
        <v>27958.85</v>
      </c>
    </row>
    <row r="228" spans="1:4" x14ac:dyDescent="0.25">
      <c r="A228" t="s">
        <v>133</v>
      </c>
      <c r="B228" t="s">
        <v>84</v>
      </c>
      <c r="C228" s="2">
        <f>HYPERLINK("https://cao.dolgi.msk.ru/account/1010215069/", 1010215069)</f>
        <v>1010215069</v>
      </c>
      <c r="D228">
        <v>13117.4</v>
      </c>
    </row>
    <row r="229" spans="1:4" x14ac:dyDescent="0.25">
      <c r="A229" t="s">
        <v>133</v>
      </c>
      <c r="B229" t="s">
        <v>60</v>
      </c>
      <c r="C229" s="2">
        <f>HYPERLINK("https://cao.dolgi.msk.ru/account/1010215149/", 1010215149)</f>
        <v>1010215149</v>
      </c>
      <c r="D229">
        <v>14931.12</v>
      </c>
    </row>
    <row r="230" spans="1:4" x14ac:dyDescent="0.25">
      <c r="A230" t="s">
        <v>133</v>
      </c>
      <c r="B230" t="s">
        <v>136</v>
      </c>
      <c r="C230" s="2">
        <f>HYPERLINK("https://cao.dolgi.msk.ru/account/1010215165/", 1010215165)</f>
        <v>1010215165</v>
      </c>
      <c r="D230">
        <v>19953.87</v>
      </c>
    </row>
    <row r="231" spans="1:4" x14ac:dyDescent="0.25">
      <c r="A231" t="s">
        <v>133</v>
      </c>
      <c r="B231" t="s">
        <v>137</v>
      </c>
      <c r="C231" s="2">
        <f>HYPERLINK("https://cao.dolgi.msk.ru/account/1010215253/", 1010215253)</f>
        <v>1010215253</v>
      </c>
      <c r="D231">
        <v>8994.44</v>
      </c>
    </row>
    <row r="232" spans="1:4" x14ac:dyDescent="0.25">
      <c r="A232" t="s">
        <v>133</v>
      </c>
      <c r="B232" t="s">
        <v>137</v>
      </c>
      <c r="C232" s="2">
        <f>HYPERLINK("https://cao.dolgi.msk.ru/account/1011103755/", 1011103755)</f>
        <v>1011103755</v>
      </c>
      <c r="D232">
        <v>4316.8</v>
      </c>
    </row>
    <row r="233" spans="1:4" x14ac:dyDescent="0.25">
      <c r="A233" t="s">
        <v>133</v>
      </c>
      <c r="B233" t="s">
        <v>138</v>
      </c>
      <c r="C233" s="2">
        <f>HYPERLINK("https://cao.dolgi.msk.ru/account/1010215325/", 1010215325)</f>
        <v>1010215325</v>
      </c>
      <c r="D233">
        <v>22339.24</v>
      </c>
    </row>
    <row r="234" spans="1:4" x14ac:dyDescent="0.25">
      <c r="A234" t="s">
        <v>133</v>
      </c>
      <c r="B234" t="s">
        <v>139</v>
      </c>
      <c r="C234" s="2">
        <f>HYPERLINK("https://cao.dolgi.msk.ru/account/1010215405/", 1010215405)</f>
        <v>1010215405</v>
      </c>
      <c r="D234">
        <v>17009.240000000002</v>
      </c>
    </row>
    <row r="235" spans="1:4" x14ac:dyDescent="0.25">
      <c r="A235" t="s">
        <v>140</v>
      </c>
      <c r="B235" t="s">
        <v>141</v>
      </c>
      <c r="C235" s="2">
        <f>HYPERLINK("https://cao.dolgi.msk.ru/account/1011326078/", 1011326078)</f>
        <v>1011326078</v>
      </c>
      <c r="D235">
        <v>28409.22</v>
      </c>
    </row>
    <row r="236" spans="1:4" x14ac:dyDescent="0.25">
      <c r="A236" t="s">
        <v>140</v>
      </c>
      <c r="B236" t="s">
        <v>36</v>
      </c>
      <c r="C236" s="2">
        <f>HYPERLINK("https://cao.dolgi.msk.ru/account/1011325892/", 1011325892)</f>
        <v>1011325892</v>
      </c>
      <c r="D236">
        <v>10218.73</v>
      </c>
    </row>
    <row r="237" spans="1:4" x14ac:dyDescent="0.25">
      <c r="A237" t="s">
        <v>140</v>
      </c>
      <c r="B237" t="s">
        <v>36</v>
      </c>
      <c r="C237" s="2">
        <f>HYPERLINK("https://cao.dolgi.msk.ru/account/1011326035/", 1011326035)</f>
        <v>1011326035</v>
      </c>
      <c r="D237">
        <v>3167.62</v>
      </c>
    </row>
    <row r="238" spans="1:4" x14ac:dyDescent="0.25">
      <c r="A238" t="s">
        <v>140</v>
      </c>
      <c r="B238" t="s">
        <v>142</v>
      </c>
      <c r="C238" s="2">
        <f>HYPERLINK("https://cao.dolgi.msk.ru/account/1011325905/", 1011325905)</f>
        <v>1011325905</v>
      </c>
      <c r="D238">
        <v>18481.28</v>
      </c>
    </row>
    <row r="239" spans="1:4" x14ac:dyDescent="0.25">
      <c r="A239" t="s">
        <v>140</v>
      </c>
      <c r="B239" t="s">
        <v>37</v>
      </c>
      <c r="C239" s="2">
        <f>HYPERLINK("https://cao.dolgi.msk.ru/account/1011325606/", 1011325606)</f>
        <v>1011325606</v>
      </c>
      <c r="D239">
        <v>19041.39</v>
      </c>
    </row>
    <row r="240" spans="1:4" x14ac:dyDescent="0.25">
      <c r="A240" t="s">
        <v>140</v>
      </c>
      <c r="B240" t="s">
        <v>110</v>
      </c>
      <c r="C240" s="2">
        <f>HYPERLINK("https://cao.dolgi.msk.ru/account/1011325841/", 1011325841)</f>
        <v>1011325841</v>
      </c>
      <c r="D240">
        <v>10529.76</v>
      </c>
    </row>
    <row r="241" spans="1:4" x14ac:dyDescent="0.25">
      <c r="A241" t="s">
        <v>140</v>
      </c>
      <c r="B241" t="s">
        <v>143</v>
      </c>
      <c r="C241" s="2">
        <f>HYPERLINK("https://cao.dolgi.msk.ru/account/1011325788/", 1011325788)</f>
        <v>1011325788</v>
      </c>
      <c r="D241">
        <v>8360.34</v>
      </c>
    </row>
    <row r="242" spans="1:4" x14ac:dyDescent="0.25">
      <c r="A242" t="s">
        <v>140</v>
      </c>
      <c r="B242" t="s">
        <v>55</v>
      </c>
      <c r="C242" s="2">
        <f>HYPERLINK("https://cao.dolgi.msk.ru/account/1011326043/", 1011326043)</f>
        <v>1011326043</v>
      </c>
      <c r="D242">
        <v>22940.6</v>
      </c>
    </row>
    <row r="243" spans="1:4" x14ac:dyDescent="0.25">
      <c r="A243" t="s">
        <v>140</v>
      </c>
      <c r="B243" t="s">
        <v>144</v>
      </c>
      <c r="C243" s="2">
        <f>HYPERLINK("https://cao.dolgi.msk.ru/account/1011325964/", 1011325964)</f>
        <v>1011325964</v>
      </c>
      <c r="D243">
        <v>8016.37</v>
      </c>
    </row>
    <row r="244" spans="1:4" x14ac:dyDescent="0.25">
      <c r="A244" t="s">
        <v>140</v>
      </c>
      <c r="B244" t="s">
        <v>145</v>
      </c>
      <c r="C244" s="2">
        <f>HYPERLINK("https://cao.dolgi.msk.ru/account/1011326094/", 1011326094)</f>
        <v>1011326094</v>
      </c>
      <c r="D244">
        <v>5096.1499999999996</v>
      </c>
    </row>
    <row r="245" spans="1:4" x14ac:dyDescent="0.25">
      <c r="A245" t="s">
        <v>146</v>
      </c>
      <c r="B245" t="s">
        <v>9</v>
      </c>
      <c r="C245" s="2">
        <f>HYPERLINK("https://cao.dolgi.msk.ru/account/1011444162/", 1011444162)</f>
        <v>1011444162</v>
      </c>
      <c r="D245">
        <v>10881.13</v>
      </c>
    </row>
    <row r="246" spans="1:4" x14ac:dyDescent="0.25">
      <c r="A246" t="s">
        <v>146</v>
      </c>
      <c r="B246" t="s">
        <v>41</v>
      </c>
      <c r="C246" s="2">
        <f>HYPERLINK("https://cao.dolgi.msk.ru/account/1011444568/", 1011444568)</f>
        <v>1011444568</v>
      </c>
      <c r="D246">
        <v>13265.74</v>
      </c>
    </row>
    <row r="247" spans="1:4" x14ac:dyDescent="0.25">
      <c r="A247" t="s">
        <v>146</v>
      </c>
      <c r="B247" t="s">
        <v>108</v>
      </c>
      <c r="C247" s="2">
        <f>HYPERLINK("https://cao.dolgi.msk.ru/account/1011444736/", 1011444736)</f>
        <v>1011444736</v>
      </c>
      <c r="D247">
        <v>13003.88</v>
      </c>
    </row>
    <row r="248" spans="1:4" x14ac:dyDescent="0.25">
      <c r="A248" t="s">
        <v>146</v>
      </c>
      <c r="B248" t="s">
        <v>43</v>
      </c>
      <c r="C248" s="2">
        <f>HYPERLINK("https://cao.dolgi.msk.ru/account/1011444867/", 1011444867)</f>
        <v>1011444867</v>
      </c>
      <c r="D248">
        <v>78134.33</v>
      </c>
    </row>
    <row r="249" spans="1:4" x14ac:dyDescent="0.25">
      <c r="A249" t="s">
        <v>146</v>
      </c>
      <c r="B249" t="s">
        <v>141</v>
      </c>
      <c r="C249" s="2">
        <f>HYPERLINK("https://cao.dolgi.msk.ru/account/1011445069/", 1011445069)</f>
        <v>1011445069</v>
      </c>
      <c r="D249">
        <v>42696.82</v>
      </c>
    </row>
    <row r="250" spans="1:4" x14ac:dyDescent="0.25">
      <c r="A250" t="s">
        <v>146</v>
      </c>
      <c r="B250" t="s">
        <v>54</v>
      </c>
      <c r="C250" s="2">
        <f>HYPERLINK("https://cao.dolgi.msk.ru/account/1011444971/", 1011444971)</f>
        <v>1011444971</v>
      </c>
      <c r="D250">
        <v>5512.77</v>
      </c>
    </row>
    <row r="251" spans="1:4" x14ac:dyDescent="0.25">
      <c r="A251" t="s">
        <v>146</v>
      </c>
      <c r="B251" t="s">
        <v>36</v>
      </c>
      <c r="C251" s="2">
        <f>HYPERLINK("https://cao.dolgi.msk.ru/account/1011444285/", 1011444285)</f>
        <v>1011444285</v>
      </c>
      <c r="D251">
        <v>4172.78</v>
      </c>
    </row>
    <row r="252" spans="1:4" x14ac:dyDescent="0.25">
      <c r="A252" t="s">
        <v>146</v>
      </c>
      <c r="B252" t="s">
        <v>87</v>
      </c>
      <c r="C252" s="2">
        <f>HYPERLINK("https://cao.dolgi.msk.ru/account/1011445114/", 1011445114)</f>
        <v>1011445114</v>
      </c>
      <c r="D252">
        <v>15982.22</v>
      </c>
    </row>
    <row r="253" spans="1:4" x14ac:dyDescent="0.25">
      <c r="A253" t="s">
        <v>146</v>
      </c>
      <c r="B253" t="s">
        <v>37</v>
      </c>
      <c r="C253" s="2">
        <f>HYPERLINK("https://cao.dolgi.msk.ru/account/1011444816/", 1011444816)</f>
        <v>1011444816</v>
      </c>
      <c r="D253">
        <v>20130.97</v>
      </c>
    </row>
    <row r="254" spans="1:4" x14ac:dyDescent="0.25">
      <c r="A254" t="s">
        <v>146</v>
      </c>
      <c r="B254" t="s">
        <v>88</v>
      </c>
      <c r="C254" s="2">
        <f>HYPERLINK("https://cao.dolgi.msk.ru/account/1011444875/", 1011444875)</f>
        <v>1011444875</v>
      </c>
      <c r="D254">
        <v>6077.04</v>
      </c>
    </row>
    <row r="255" spans="1:4" x14ac:dyDescent="0.25">
      <c r="A255" t="s">
        <v>146</v>
      </c>
      <c r="B255" t="s">
        <v>89</v>
      </c>
      <c r="C255" s="2">
        <f>HYPERLINK("https://cao.dolgi.msk.ru/account/1011444808/", 1011444808)</f>
        <v>1011444808</v>
      </c>
      <c r="D255">
        <v>4549.62</v>
      </c>
    </row>
    <row r="256" spans="1:4" x14ac:dyDescent="0.25">
      <c r="A256" t="s">
        <v>146</v>
      </c>
      <c r="B256" t="s">
        <v>90</v>
      </c>
      <c r="C256" s="2">
        <f>HYPERLINK("https://cao.dolgi.msk.ru/account/1011444293/", 1011444293)</f>
        <v>1011444293</v>
      </c>
      <c r="D256">
        <v>16465.52</v>
      </c>
    </row>
    <row r="257" spans="1:4" x14ac:dyDescent="0.25">
      <c r="A257" t="s">
        <v>146</v>
      </c>
      <c r="B257" t="s">
        <v>58</v>
      </c>
      <c r="C257" s="2">
        <f>HYPERLINK("https://cao.dolgi.msk.ru/account/1011444883/", 1011444883)</f>
        <v>1011444883</v>
      </c>
      <c r="D257">
        <v>14930.54</v>
      </c>
    </row>
    <row r="258" spans="1:4" x14ac:dyDescent="0.25">
      <c r="A258" t="s">
        <v>147</v>
      </c>
      <c r="B258" t="s">
        <v>6</v>
      </c>
      <c r="C258" s="2">
        <f>HYPERLINK("https://cao.dolgi.msk.ru/account/1011071095/", 1011071095)</f>
        <v>1011071095</v>
      </c>
      <c r="D258">
        <v>37555.79</v>
      </c>
    </row>
    <row r="259" spans="1:4" x14ac:dyDescent="0.25">
      <c r="A259" t="s">
        <v>147</v>
      </c>
      <c r="B259" t="s">
        <v>65</v>
      </c>
      <c r="C259" s="2">
        <f>HYPERLINK("https://cao.dolgi.msk.ru/account/1011071394/", 1011071394)</f>
        <v>1011071394</v>
      </c>
      <c r="D259">
        <v>4303.22</v>
      </c>
    </row>
    <row r="260" spans="1:4" x14ac:dyDescent="0.25">
      <c r="A260" t="s">
        <v>147</v>
      </c>
      <c r="B260" t="s">
        <v>52</v>
      </c>
      <c r="C260" s="2">
        <f>HYPERLINK("https://cao.dolgi.msk.ru/account/1011071669/", 1011071669)</f>
        <v>1011071669</v>
      </c>
      <c r="D260">
        <v>65841.47</v>
      </c>
    </row>
    <row r="261" spans="1:4" x14ac:dyDescent="0.25">
      <c r="A261" t="s">
        <v>147</v>
      </c>
      <c r="B261" t="s">
        <v>21</v>
      </c>
      <c r="C261" s="2">
        <f>HYPERLINK("https://cao.dolgi.msk.ru/account/1011071001/", 1011071001)</f>
        <v>1011071001</v>
      </c>
      <c r="D261">
        <v>21653.38</v>
      </c>
    </row>
    <row r="262" spans="1:4" x14ac:dyDescent="0.25">
      <c r="A262" t="s">
        <v>147</v>
      </c>
      <c r="B262" t="s">
        <v>128</v>
      </c>
      <c r="C262" s="2">
        <f>HYPERLINK("https://cao.dolgi.msk.ru/account/1011070981/", 1011070981)</f>
        <v>1011070981</v>
      </c>
      <c r="D262">
        <v>3809.25</v>
      </c>
    </row>
    <row r="263" spans="1:4" x14ac:dyDescent="0.25">
      <c r="A263" t="s">
        <v>147</v>
      </c>
      <c r="B263" t="s">
        <v>121</v>
      </c>
      <c r="C263" s="2">
        <f>HYPERLINK("https://cao.dolgi.msk.ru/account/1011071618/", 1011071618)</f>
        <v>1011071618</v>
      </c>
      <c r="D263">
        <v>13056.61</v>
      </c>
    </row>
    <row r="264" spans="1:4" x14ac:dyDescent="0.25">
      <c r="A264" t="s">
        <v>147</v>
      </c>
      <c r="B264" t="s">
        <v>143</v>
      </c>
      <c r="C264" s="2">
        <f>HYPERLINK("https://cao.dolgi.msk.ru/account/1011071239/", 1011071239)</f>
        <v>1011071239</v>
      </c>
      <c r="D264">
        <v>5567.12</v>
      </c>
    </row>
    <row r="265" spans="1:4" x14ac:dyDescent="0.25">
      <c r="A265" t="s">
        <v>147</v>
      </c>
      <c r="B265" t="s">
        <v>148</v>
      </c>
      <c r="C265" s="2">
        <f>HYPERLINK("https://cao.dolgi.msk.ru/account/1011070826/", 1011070826)</f>
        <v>1011070826</v>
      </c>
      <c r="D265">
        <v>3928.76</v>
      </c>
    </row>
    <row r="266" spans="1:4" x14ac:dyDescent="0.25">
      <c r="A266" t="s">
        <v>149</v>
      </c>
      <c r="B266" t="s">
        <v>26</v>
      </c>
      <c r="C266" s="2">
        <f>HYPERLINK("https://cao.dolgi.msk.ru/account/1011526336/", 1011526336)</f>
        <v>1011526336</v>
      </c>
      <c r="D266">
        <v>15550.97</v>
      </c>
    </row>
    <row r="267" spans="1:4" x14ac:dyDescent="0.25">
      <c r="A267" t="s">
        <v>149</v>
      </c>
      <c r="B267" t="s">
        <v>143</v>
      </c>
      <c r="C267" s="2">
        <f>HYPERLINK("https://cao.dolgi.msk.ru/account/1011519056/", 1011519056)</f>
        <v>1011519056</v>
      </c>
      <c r="D267">
        <v>37771.910000000003</v>
      </c>
    </row>
    <row r="268" spans="1:4" x14ac:dyDescent="0.25">
      <c r="A268" t="s">
        <v>149</v>
      </c>
      <c r="B268" t="s">
        <v>148</v>
      </c>
      <c r="C268" s="2">
        <f>HYPERLINK("https://cao.dolgi.msk.ru/account/1011517106/", 1011517106)</f>
        <v>1011517106</v>
      </c>
      <c r="D268">
        <v>7878.87</v>
      </c>
    </row>
    <row r="269" spans="1:4" x14ac:dyDescent="0.25">
      <c r="A269" t="s">
        <v>149</v>
      </c>
      <c r="B269" t="s">
        <v>113</v>
      </c>
      <c r="C269" s="2">
        <f>HYPERLINK("https://cao.dolgi.msk.ru/account/1011541659/", 1011541659)</f>
        <v>1011541659</v>
      </c>
      <c r="D269">
        <v>3172.43</v>
      </c>
    </row>
    <row r="270" spans="1:4" x14ac:dyDescent="0.25">
      <c r="A270" t="s">
        <v>149</v>
      </c>
      <c r="B270" t="s">
        <v>135</v>
      </c>
      <c r="C270" s="2">
        <f>HYPERLINK("https://cao.dolgi.msk.ru/account/1011518387/", 1011518387)</f>
        <v>1011518387</v>
      </c>
      <c r="D270">
        <v>18275.64</v>
      </c>
    </row>
    <row r="271" spans="1:4" x14ac:dyDescent="0.25">
      <c r="A271" t="s">
        <v>149</v>
      </c>
      <c r="B271" t="s">
        <v>125</v>
      </c>
      <c r="C271" s="2">
        <f>HYPERLINK("https://cao.dolgi.msk.ru/account/1011521578/", 1011521578)</f>
        <v>1011521578</v>
      </c>
      <c r="D271">
        <v>14150.92</v>
      </c>
    </row>
    <row r="272" spans="1:4" x14ac:dyDescent="0.25">
      <c r="A272" t="s">
        <v>149</v>
      </c>
      <c r="B272" t="s">
        <v>150</v>
      </c>
      <c r="C272" s="2">
        <f>HYPERLINK("https://cao.dolgi.msk.ru/account/1011519232/", 1011519232)</f>
        <v>1011519232</v>
      </c>
      <c r="D272">
        <v>6166.28</v>
      </c>
    </row>
    <row r="273" spans="1:4" x14ac:dyDescent="0.25">
      <c r="A273" t="s">
        <v>149</v>
      </c>
      <c r="B273" t="s">
        <v>151</v>
      </c>
      <c r="C273" s="2">
        <f>HYPERLINK("https://cao.dolgi.msk.ru/account/1011527419/", 1011527419)</f>
        <v>1011527419</v>
      </c>
      <c r="D273">
        <v>10065.35</v>
      </c>
    </row>
    <row r="274" spans="1:4" x14ac:dyDescent="0.25">
      <c r="A274" t="s">
        <v>149</v>
      </c>
      <c r="B274" t="s">
        <v>152</v>
      </c>
      <c r="C274" s="2">
        <f>HYPERLINK("https://cao.dolgi.msk.ru/account/1011517077/", 1011517077)</f>
        <v>1011517077</v>
      </c>
      <c r="D274">
        <v>38165.199999999997</v>
      </c>
    </row>
    <row r="275" spans="1:4" x14ac:dyDescent="0.25">
      <c r="A275" t="s">
        <v>149</v>
      </c>
      <c r="B275" t="s">
        <v>153</v>
      </c>
      <c r="C275" s="2">
        <f>HYPERLINK("https://cao.dolgi.msk.ru/account/1011518053/", 1011518053)</f>
        <v>1011518053</v>
      </c>
      <c r="D275">
        <v>12841.34</v>
      </c>
    </row>
    <row r="276" spans="1:4" x14ac:dyDescent="0.25">
      <c r="A276" t="s">
        <v>149</v>
      </c>
      <c r="B276" t="s">
        <v>154</v>
      </c>
      <c r="C276" s="2">
        <f>HYPERLINK("https://cao.dolgi.msk.ru/account/1011522239/", 1011522239)</f>
        <v>1011522239</v>
      </c>
      <c r="D276">
        <v>14144.7</v>
      </c>
    </row>
    <row r="277" spans="1:4" x14ac:dyDescent="0.25">
      <c r="A277" t="s">
        <v>149</v>
      </c>
      <c r="B277" t="s">
        <v>155</v>
      </c>
      <c r="C277" s="2">
        <f>HYPERLINK("https://cao.dolgi.msk.ru/account/1011516138/", 1011516138)</f>
        <v>1011516138</v>
      </c>
      <c r="D277">
        <v>11315.8</v>
      </c>
    </row>
    <row r="278" spans="1:4" x14ac:dyDescent="0.25">
      <c r="A278" t="s">
        <v>149</v>
      </c>
      <c r="B278" t="s">
        <v>156</v>
      </c>
      <c r="C278" s="2">
        <f>HYPERLINK("https://cao.dolgi.msk.ru/account/1011516111/", 1011516111)</f>
        <v>1011516111</v>
      </c>
      <c r="D278">
        <v>18174.099999999999</v>
      </c>
    </row>
    <row r="279" spans="1:4" x14ac:dyDescent="0.25">
      <c r="A279" t="s">
        <v>157</v>
      </c>
      <c r="B279" t="s">
        <v>23</v>
      </c>
      <c r="C279" s="2">
        <f>HYPERLINK("https://cao.dolgi.msk.ru/account/1011464614/", 1011464614)</f>
        <v>1011464614</v>
      </c>
      <c r="D279">
        <v>9988.67</v>
      </c>
    </row>
    <row r="280" spans="1:4" x14ac:dyDescent="0.25">
      <c r="A280" t="s">
        <v>157</v>
      </c>
      <c r="B280" t="s">
        <v>26</v>
      </c>
      <c r="C280" s="2">
        <f>HYPERLINK("https://cao.dolgi.msk.ru/account/1011464155/", 1011464155)</f>
        <v>1011464155</v>
      </c>
      <c r="D280">
        <v>7165.76</v>
      </c>
    </row>
    <row r="281" spans="1:4" x14ac:dyDescent="0.25">
      <c r="A281" t="s">
        <v>157</v>
      </c>
      <c r="B281" t="s">
        <v>31</v>
      </c>
      <c r="C281" s="2">
        <f>HYPERLINK("https://cao.dolgi.msk.ru/account/1011462838/", 1011462838)</f>
        <v>1011462838</v>
      </c>
      <c r="D281">
        <v>6251.27</v>
      </c>
    </row>
    <row r="282" spans="1:4" x14ac:dyDescent="0.25">
      <c r="A282" t="s">
        <v>157</v>
      </c>
      <c r="B282" t="s">
        <v>120</v>
      </c>
      <c r="C282" s="2">
        <f>HYPERLINK("https://cao.dolgi.msk.ru/account/1011463961/", 1011463961)</f>
        <v>1011463961</v>
      </c>
      <c r="D282">
        <v>4299.82</v>
      </c>
    </row>
    <row r="283" spans="1:4" x14ac:dyDescent="0.25">
      <c r="A283" t="s">
        <v>157</v>
      </c>
      <c r="B283" t="s">
        <v>158</v>
      </c>
      <c r="C283" s="2">
        <f>HYPERLINK("https://cao.dolgi.msk.ru/account/1011464323/", 1011464323)</f>
        <v>1011464323</v>
      </c>
      <c r="D283">
        <v>6776.56</v>
      </c>
    </row>
    <row r="284" spans="1:4" x14ac:dyDescent="0.25">
      <c r="A284" t="s">
        <v>157</v>
      </c>
      <c r="B284" t="s">
        <v>114</v>
      </c>
      <c r="C284" s="2">
        <f>HYPERLINK("https://cao.dolgi.msk.ru/account/1011464841/", 1011464841)</f>
        <v>1011464841</v>
      </c>
      <c r="D284">
        <v>3664.12</v>
      </c>
    </row>
    <row r="285" spans="1:4" x14ac:dyDescent="0.25">
      <c r="A285" t="s">
        <v>157</v>
      </c>
      <c r="B285" t="s">
        <v>159</v>
      </c>
      <c r="C285" s="2">
        <f>HYPERLINK("https://cao.dolgi.msk.ru/account/1011463013/", 1011463013)</f>
        <v>1011463013</v>
      </c>
      <c r="D285">
        <v>8254.17</v>
      </c>
    </row>
    <row r="286" spans="1:4" x14ac:dyDescent="0.25">
      <c r="A286" t="s">
        <v>157</v>
      </c>
      <c r="B286" t="s">
        <v>160</v>
      </c>
      <c r="C286" s="2">
        <f>HYPERLINK("https://cao.dolgi.msk.ru/account/1011463566/", 1011463566)</f>
        <v>1011463566</v>
      </c>
      <c r="D286">
        <v>4492.82</v>
      </c>
    </row>
    <row r="287" spans="1:4" x14ac:dyDescent="0.25">
      <c r="A287" t="s">
        <v>157</v>
      </c>
      <c r="B287" t="s">
        <v>161</v>
      </c>
      <c r="C287" s="2">
        <f>HYPERLINK("https://cao.dolgi.msk.ru/account/1011463347/", 1011463347)</f>
        <v>1011463347</v>
      </c>
      <c r="D287">
        <v>54052.18</v>
      </c>
    </row>
    <row r="288" spans="1:4" x14ac:dyDescent="0.25">
      <c r="A288" t="s">
        <v>157</v>
      </c>
      <c r="B288" t="s">
        <v>162</v>
      </c>
      <c r="C288" s="2">
        <f>HYPERLINK("https://cao.dolgi.msk.ru/account/1011464139/", 1011464139)</f>
        <v>1011464139</v>
      </c>
      <c r="D288">
        <v>6047.29</v>
      </c>
    </row>
    <row r="289" spans="1:4" x14ac:dyDescent="0.25">
      <c r="A289" t="s">
        <v>157</v>
      </c>
      <c r="B289" t="s">
        <v>125</v>
      </c>
      <c r="C289" s="2">
        <f>HYPERLINK("https://cao.dolgi.msk.ru/account/1011464796/", 1011464796)</f>
        <v>1011464796</v>
      </c>
      <c r="D289">
        <v>8494.07</v>
      </c>
    </row>
    <row r="290" spans="1:4" x14ac:dyDescent="0.25">
      <c r="A290" t="s">
        <v>157</v>
      </c>
      <c r="B290" t="s">
        <v>117</v>
      </c>
      <c r="C290" s="2">
        <f>HYPERLINK("https://cao.dolgi.msk.ru/account/1011464657/", 1011464657)</f>
        <v>1011464657</v>
      </c>
      <c r="D290">
        <v>7399.19</v>
      </c>
    </row>
    <row r="291" spans="1:4" x14ac:dyDescent="0.25">
      <c r="A291" t="s">
        <v>157</v>
      </c>
      <c r="B291" t="s">
        <v>163</v>
      </c>
      <c r="C291" s="2">
        <f>HYPERLINK("https://cao.dolgi.msk.ru/account/1011463662/", 1011463662)</f>
        <v>1011463662</v>
      </c>
      <c r="D291">
        <v>6572.29</v>
      </c>
    </row>
    <row r="292" spans="1:4" x14ac:dyDescent="0.25">
      <c r="A292" t="s">
        <v>157</v>
      </c>
      <c r="B292" t="s">
        <v>164</v>
      </c>
      <c r="C292" s="2">
        <f>HYPERLINK("https://cao.dolgi.msk.ru/account/1011463291/", 1011463291)</f>
        <v>1011463291</v>
      </c>
      <c r="D292">
        <v>6217.47</v>
      </c>
    </row>
    <row r="293" spans="1:4" x14ac:dyDescent="0.25">
      <c r="A293" t="s">
        <v>157</v>
      </c>
      <c r="B293" t="s">
        <v>64</v>
      </c>
      <c r="C293" s="2">
        <f>HYPERLINK("https://cao.dolgi.msk.ru/account/1011464366/", 1011464366)</f>
        <v>1011464366</v>
      </c>
      <c r="D293">
        <v>16934.080000000002</v>
      </c>
    </row>
    <row r="294" spans="1:4" x14ac:dyDescent="0.25">
      <c r="A294" t="s">
        <v>157</v>
      </c>
      <c r="B294" t="s">
        <v>165</v>
      </c>
      <c r="C294" s="2">
        <f>HYPERLINK("https://cao.dolgi.msk.ru/account/1011463195/", 1011463195)</f>
        <v>1011463195</v>
      </c>
      <c r="D294">
        <v>3289.34</v>
      </c>
    </row>
    <row r="295" spans="1:4" x14ac:dyDescent="0.25">
      <c r="A295" t="s">
        <v>157</v>
      </c>
      <c r="B295" t="s">
        <v>165</v>
      </c>
      <c r="C295" s="2">
        <f>HYPERLINK("https://cao.dolgi.msk.ru/account/1011542432/", 1011542432)</f>
        <v>1011542432</v>
      </c>
      <c r="D295">
        <v>3928.76</v>
      </c>
    </row>
    <row r="296" spans="1:4" x14ac:dyDescent="0.25">
      <c r="A296" t="s">
        <v>157</v>
      </c>
      <c r="B296" t="s">
        <v>152</v>
      </c>
      <c r="C296" s="2">
        <f>HYPERLINK("https://cao.dolgi.msk.ru/account/1011462635/", 1011462635)</f>
        <v>1011462635</v>
      </c>
      <c r="D296">
        <v>11254.61</v>
      </c>
    </row>
    <row r="297" spans="1:4" x14ac:dyDescent="0.25">
      <c r="A297" t="s">
        <v>166</v>
      </c>
      <c r="B297" t="s">
        <v>39</v>
      </c>
      <c r="C297" s="2">
        <f>HYPERLINK("https://cao.dolgi.msk.ru/account/1011348293/", 1011348293)</f>
        <v>1011348293</v>
      </c>
      <c r="D297">
        <v>9375.9599999999991</v>
      </c>
    </row>
    <row r="298" spans="1:4" x14ac:dyDescent="0.25">
      <c r="A298" t="s">
        <v>166</v>
      </c>
      <c r="B298" t="s">
        <v>5</v>
      </c>
      <c r="C298" s="2">
        <f>HYPERLINK("https://cao.dolgi.msk.ru/account/1011348613/", 1011348613)</f>
        <v>1011348613</v>
      </c>
      <c r="D298">
        <v>34452.15</v>
      </c>
    </row>
    <row r="299" spans="1:4" x14ac:dyDescent="0.25">
      <c r="A299" t="s">
        <v>166</v>
      </c>
      <c r="B299" t="s">
        <v>16</v>
      </c>
      <c r="C299" s="2">
        <f>HYPERLINK("https://cao.dolgi.msk.ru/account/1011348656/", 1011348656)</f>
        <v>1011348656</v>
      </c>
      <c r="D299">
        <v>117524</v>
      </c>
    </row>
    <row r="300" spans="1:4" x14ac:dyDescent="0.25">
      <c r="A300" t="s">
        <v>166</v>
      </c>
      <c r="B300" t="s">
        <v>7</v>
      </c>
      <c r="C300" s="2">
        <f>HYPERLINK("https://cao.dolgi.msk.ru/account/1011348859/", 1011348859)</f>
        <v>1011348859</v>
      </c>
      <c r="D300">
        <v>53117.93</v>
      </c>
    </row>
    <row r="301" spans="1:4" x14ac:dyDescent="0.25">
      <c r="A301" t="s">
        <v>166</v>
      </c>
      <c r="B301" t="s">
        <v>33</v>
      </c>
      <c r="C301" s="2">
        <f>HYPERLINK("https://cao.dolgi.msk.ru/account/1011348365/", 1011348365)</f>
        <v>1011348365</v>
      </c>
      <c r="D301">
        <v>37327.39</v>
      </c>
    </row>
    <row r="302" spans="1:4" x14ac:dyDescent="0.25">
      <c r="A302" t="s">
        <v>166</v>
      </c>
      <c r="B302" t="s">
        <v>54</v>
      </c>
      <c r="C302" s="2">
        <f>HYPERLINK("https://cao.dolgi.msk.ru/account/1011348445/", 1011348445)</f>
        <v>1011348445</v>
      </c>
      <c r="D302">
        <v>37878.589999999997</v>
      </c>
    </row>
    <row r="303" spans="1:4" x14ac:dyDescent="0.25">
      <c r="A303" t="s">
        <v>167</v>
      </c>
      <c r="B303" t="s">
        <v>65</v>
      </c>
      <c r="C303" s="2">
        <f>HYPERLINK("https://cao.dolgi.msk.ru/account/1011470096/", 1011470096)</f>
        <v>1011470096</v>
      </c>
      <c r="D303">
        <v>20084.63</v>
      </c>
    </row>
    <row r="304" spans="1:4" x14ac:dyDescent="0.25">
      <c r="A304" t="s">
        <v>167</v>
      </c>
      <c r="B304" t="s">
        <v>65</v>
      </c>
      <c r="C304" s="2">
        <f>HYPERLINK("https://cao.dolgi.msk.ru/account/1011526619/", 1011526619)</f>
        <v>1011526619</v>
      </c>
      <c r="D304">
        <v>3950.41</v>
      </c>
    </row>
    <row r="305" spans="1:4" x14ac:dyDescent="0.25">
      <c r="A305" t="s">
        <v>167</v>
      </c>
      <c r="B305" t="s">
        <v>105</v>
      </c>
      <c r="C305" s="2">
        <f>HYPERLINK("https://cao.dolgi.msk.ru/account/1011470678/", 1011470678)</f>
        <v>1011470678</v>
      </c>
      <c r="D305">
        <v>11375.53</v>
      </c>
    </row>
    <row r="306" spans="1:4" x14ac:dyDescent="0.25">
      <c r="A306" t="s">
        <v>167</v>
      </c>
      <c r="B306" t="s">
        <v>18</v>
      </c>
      <c r="C306" s="2">
        <f>HYPERLINK("https://cao.dolgi.msk.ru/account/1011469685/", 1011469685)</f>
        <v>1011469685</v>
      </c>
      <c r="D306">
        <v>7613.83</v>
      </c>
    </row>
    <row r="307" spans="1:4" x14ac:dyDescent="0.25">
      <c r="A307" t="s">
        <v>167</v>
      </c>
      <c r="B307" t="s">
        <v>29</v>
      </c>
      <c r="C307" s="2">
        <f>HYPERLINK("https://cao.dolgi.msk.ru/account/1011470408/", 1011470408)</f>
        <v>1011470408</v>
      </c>
      <c r="D307">
        <v>9817.81</v>
      </c>
    </row>
    <row r="308" spans="1:4" x14ac:dyDescent="0.25">
      <c r="A308" t="s">
        <v>167</v>
      </c>
      <c r="B308" t="s">
        <v>29</v>
      </c>
      <c r="C308" s="2">
        <f>HYPERLINK("https://cao.dolgi.msk.ru/account/1011471208/", 1011471208)</f>
        <v>1011471208</v>
      </c>
      <c r="D308">
        <v>696954.41</v>
      </c>
    </row>
    <row r="309" spans="1:4" x14ac:dyDescent="0.25">
      <c r="A309" t="s">
        <v>167</v>
      </c>
      <c r="B309" t="s">
        <v>86</v>
      </c>
      <c r="C309" s="2">
        <f>HYPERLINK("https://cao.dolgi.msk.ru/account/1011470184/", 1011470184)</f>
        <v>1011470184</v>
      </c>
      <c r="D309">
        <v>17781.669999999998</v>
      </c>
    </row>
    <row r="310" spans="1:4" x14ac:dyDescent="0.25">
      <c r="A310" t="s">
        <v>167</v>
      </c>
      <c r="B310" t="s">
        <v>168</v>
      </c>
      <c r="C310" s="2">
        <f>HYPERLINK("https://cao.dolgi.msk.ru/account/1011471523/", 1011471523)</f>
        <v>1011471523</v>
      </c>
      <c r="D310">
        <v>8772.64</v>
      </c>
    </row>
    <row r="311" spans="1:4" x14ac:dyDescent="0.25">
      <c r="A311" t="s">
        <v>167</v>
      </c>
      <c r="B311" t="s">
        <v>35</v>
      </c>
      <c r="C311" s="2">
        <f>HYPERLINK("https://cao.dolgi.msk.ru/account/1011471179/", 1011471179)</f>
        <v>1011471179</v>
      </c>
      <c r="D311">
        <v>17724.080000000002</v>
      </c>
    </row>
    <row r="312" spans="1:4" x14ac:dyDescent="0.25">
      <c r="A312" t="s">
        <v>167</v>
      </c>
      <c r="B312" t="s">
        <v>87</v>
      </c>
      <c r="C312" s="2">
        <f>HYPERLINK("https://cao.dolgi.msk.ru/account/1011471232/", 1011471232)</f>
        <v>1011471232</v>
      </c>
      <c r="D312">
        <v>9307.77</v>
      </c>
    </row>
    <row r="313" spans="1:4" x14ac:dyDescent="0.25">
      <c r="A313" t="s">
        <v>167</v>
      </c>
      <c r="B313" t="s">
        <v>158</v>
      </c>
      <c r="C313" s="2">
        <f>HYPERLINK("https://cao.dolgi.msk.ru/account/1011469984/", 1011469984)</f>
        <v>1011469984</v>
      </c>
      <c r="D313">
        <v>23051.67</v>
      </c>
    </row>
    <row r="314" spans="1:4" x14ac:dyDescent="0.25">
      <c r="A314" t="s">
        <v>167</v>
      </c>
      <c r="B314" t="s">
        <v>148</v>
      </c>
      <c r="C314" s="2">
        <f>HYPERLINK("https://cao.dolgi.msk.ru/account/1011471574/", 1011471574)</f>
        <v>1011471574</v>
      </c>
      <c r="D314">
        <v>25985.119999999999</v>
      </c>
    </row>
    <row r="315" spans="1:4" x14ac:dyDescent="0.25">
      <c r="A315" t="s">
        <v>167</v>
      </c>
      <c r="B315" t="s">
        <v>169</v>
      </c>
      <c r="C315" s="2">
        <f>HYPERLINK("https://cao.dolgi.msk.ru/account/1011469861/", 1011469861)</f>
        <v>1011469861</v>
      </c>
      <c r="D315">
        <v>2931.84</v>
      </c>
    </row>
    <row r="316" spans="1:4" x14ac:dyDescent="0.25">
      <c r="A316" t="s">
        <v>167</v>
      </c>
      <c r="B316" t="s">
        <v>170</v>
      </c>
      <c r="C316" s="2">
        <f>HYPERLINK("https://cao.dolgi.msk.ru/account/1011470029/", 1011470029)</f>
        <v>1011470029</v>
      </c>
      <c r="D316">
        <v>33080.6</v>
      </c>
    </row>
    <row r="317" spans="1:4" x14ac:dyDescent="0.25">
      <c r="A317" t="s">
        <v>167</v>
      </c>
      <c r="B317" t="s">
        <v>171</v>
      </c>
      <c r="C317" s="2">
        <f>HYPERLINK("https://cao.dolgi.msk.ru/account/1011470803/", 1011470803)</f>
        <v>1011470803</v>
      </c>
      <c r="D317">
        <v>14043.57</v>
      </c>
    </row>
    <row r="318" spans="1:4" x14ac:dyDescent="0.25">
      <c r="A318" t="s">
        <v>167</v>
      </c>
      <c r="B318" t="s">
        <v>171</v>
      </c>
      <c r="C318" s="2">
        <f>HYPERLINK("https://cao.dolgi.msk.ru/account/1011470811/", 1011470811)</f>
        <v>1011470811</v>
      </c>
      <c r="D318">
        <v>8460.59</v>
      </c>
    </row>
    <row r="319" spans="1:4" x14ac:dyDescent="0.25">
      <c r="A319" t="s">
        <v>167</v>
      </c>
      <c r="B319" t="s">
        <v>172</v>
      </c>
      <c r="C319" s="2">
        <f>HYPERLINK("https://cao.dolgi.msk.ru/account/1011471339/", 1011471339)</f>
        <v>1011471339</v>
      </c>
      <c r="D319">
        <v>20865.12</v>
      </c>
    </row>
    <row r="320" spans="1:4" x14ac:dyDescent="0.25">
      <c r="A320" t="s">
        <v>167</v>
      </c>
      <c r="B320" t="s">
        <v>173</v>
      </c>
      <c r="C320" s="2">
        <f>HYPERLINK("https://cao.dolgi.msk.ru/account/1011470037/", 1011470037)</f>
        <v>1011470037</v>
      </c>
      <c r="D320">
        <v>60276.82</v>
      </c>
    </row>
    <row r="321" spans="1:4" x14ac:dyDescent="0.25">
      <c r="A321" t="s">
        <v>167</v>
      </c>
      <c r="B321" t="s">
        <v>125</v>
      </c>
      <c r="C321" s="2">
        <f>HYPERLINK("https://cao.dolgi.msk.ru/account/1011471064/", 1011471064)</f>
        <v>1011471064</v>
      </c>
      <c r="D321">
        <v>9391.2199999999993</v>
      </c>
    </row>
    <row r="322" spans="1:4" x14ac:dyDescent="0.25">
      <c r="A322" t="s">
        <v>167</v>
      </c>
      <c r="B322" t="s">
        <v>84</v>
      </c>
      <c r="C322" s="2">
        <f>HYPERLINK("https://cao.dolgi.msk.ru/account/1011470854/", 1011470854)</f>
        <v>1011470854</v>
      </c>
      <c r="D322">
        <v>33100.300000000003</v>
      </c>
    </row>
    <row r="323" spans="1:4" x14ac:dyDescent="0.25">
      <c r="A323" t="s">
        <v>167</v>
      </c>
      <c r="B323" t="s">
        <v>136</v>
      </c>
      <c r="C323" s="2">
        <f>HYPERLINK("https://cao.dolgi.msk.ru/account/1011471101/", 1011471101)</f>
        <v>1011471101</v>
      </c>
      <c r="D323">
        <v>15013.48</v>
      </c>
    </row>
    <row r="324" spans="1:4" x14ac:dyDescent="0.25">
      <c r="A324" t="s">
        <v>167</v>
      </c>
      <c r="B324" t="s">
        <v>137</v>
      </c>
      <c r="C324" s="2">
        <f>HYPERLINK("https://cao.dolgi.msk.ru/account/1011470053/", 1011470053)</f>
        <v>1011470053</v>
      </c>
      <c r="D324">
        <v>7996.09</v>
      </c>
    </row>
    <row r="325" spans="1:4" x14ac:dyDescent="0.25">
      <c r="A325" t="s">
        <v>167</v>
      </c>
      <c r="B325" t="s">
        <v>174</v>
      </c>
      <c r="C325" s="2">
        <f>HYPERLINK("https://cao.dolgi.msk.ru/account/1011470862/", 1011470862)</f>
        <v>1011470862</v>
      </c>
      <c r="D325">
        <v>48342.7</v>
      </c>
    </row>
    <row r="326" spans="1:4" x14ac:dyDescent="0.25">
      <c r="A326" t="s">
        <v>167</v>
      </c>
      <c r="B326" t="s">
        <v>174</v>
      </c>
      <c r="C326" s="2">
        <f>HYPERLINK("https://cao.dolgi.msk.ru/account/1011471742/", 1011471742)</f>
        <v>1011471742</v>
      </c>
      <c r="D326">
        <v>96805.24</v>
      </c>
    </row>
    <row r="327" spans="1:4" x14ac:dyDescent="0.25">
      <c r="A327" t="s">
        <v>167</v>
      </c>
      <c r="B327" t="s">
        <v>175</v>
      </c>
      <c r="C327" s="2">
        <f>HYPERLINK("https://cao.dolgi.msk.ru/account/1011470635/", 1011470635)</f>
        <v>1011470635</v>
      </c>
      <c r="D327">
        <v>15337.01</v>
      </c>
    </row>
    <row r="328" spans="1:4" x14ac:dyDescent="0.25">
      <c r="A328" t="s">
        <v>167</v>
      </c>
      <c r="B328" t="s">
        <v>175</v>
      </c>
      <c r="C328" s="2">
        <f>HYPERLINK("https://cao.dolgi.msk.ru/account/1011494098/", 1011494098)</f>
        <v>1011494098</v>
      </c>
      <c r="D328">
        <v>192814.49</v>
      </c>
    </row>
    <row r="329" spans="1:4" x14ac:dyDescent="0.25">
      <c r="A329" t="s">
        <v>167</v>
      </c>
      <c r="B329" t="s">
        <v>175</v>
      </c>
      <c r="C329" s="2">
        <f>HYPERLINK("https://cao.dolgi.msk.ru/account/1011494119/", 1011494119)</f>
        <v>1011494119</v>
      </c>
      <c r="D329">
        <v>75420.17</v>
      </c>
    </row>
    <row r="330" spans="1:4" x14ac:dyDescent="0.25">
      <c r="A330" t="s">
        <v>167</v>
      </c>
      <c r="B330" t="s">
        <v>175</v>
      </c>
      <c r="C330" s="2">
        <f>HYPERLINK("https://cao.dolgi.msk.ru/account/1011504217/", 1011504217)</f>
        <v>1011504217</v>
      </c>
      <c r="D330">
        <v>88701.72</v>
      </c>
    </row>
    <row r="331" spans="1:4" x14ac:dyDescent="0.25">
      <c r="A331" t="s">
        <v>167</v>
      </c>
      <c r="B331" t="s">
        <v>175</v>
      </c>
      <c r="C331" s="2">
        <f>HYPERLINK("https://cao.dolgi.msk.ru/account/1011534416/", 1011534416)</f>
        <v>1011534416</v>
      </c>
      <c r="D331">
        <v>2804.49</v>
      </c>
    </row>
    <row r="332" spans="1:4" x14ac:dyDescent="0.25">
      <c r="A332" t="s">
        <v>167</v>
      </c>
      <c r="B332" t="s">
        <v>175</v>
      </c>
      <c r="C332" s="2">
        <f>HYPERLINK("https://cao.dolgi.msk.ru/account/1011534424/", 1011534424)</f>
        <v>1011534424</v>
      </c>
      <c r="D332">
        <v>3220.01</v>
      </c>
    </row>
    <row r="333" spans="1:4" x14ac:dyDescent="0.25">
      <c r="A333" t="s">
        <v>167</v>
      </c>
      <c r="B333" t="s">
        <v>175</v>
      </c>
      <c r="C333" s="2">
        <f>HYPERLINK("https://cao.dolgi.msk.ru/account/1011534432/", 1011534432)</f>
        <v>1011534432</v>
      </c>
      <c r="D333">
        <v>4001.4</v>
      </c>
    </row>
    <row r="334" spans="1:4" x14ac:dyDescent="0.25">
      <c r="A334" t="s">
        <v>176</v>
      </c>
      <c r="B334" t="s">
        <v>168</v>
      </c>
      <c r="C334" s="2">
        <f>HYPERLINK("https://cao.dolgi.msk.ru/account/1011505447/", 1011505447)</f>
        <v>1011505447</v>
      </c>
      <c r="D334">
        <v>2269.04</v>
      </c>
    </row>
    <row r="335" spans="1:4" x14ac:dyDescent="0.25">
      <c r="A335" t="s">
        <v>176</v>
      </c>
      <c r="B335" t="s">
        <v>35</v>
      </c>
      <c r="C335" s="2">
        <f>HYPERLINK("https://cao.dolgi.msk.ru/account/1011505535/", 1011505535)</f>
        <v>1011505535</v>
      </c>
      <c r="D335">
        <v>3807.61</v>
      </c>
    </row>
    <row r="336" spans="1:4" x14ac:dyDescent="0.25">
      <c r="A336" t="s">
        <v>176</v>
      </c>
      <c r="B336" t="s">
        <v>142</v>
      </c>
      <c r="C336" s="2">
        <f>HYPERLINK("https://cao.dolgi.msk.ru/account/1011506124/", 1011506124)</f>
        <v>1011506124</v>
      </c>
      <c r="D336">
        <v>3717.8</v>
      </c>
    </row>
    <row r="337" spans="1:4" x14ac:dyDescent="0.25">
      <c r="A337" t="s">
        <v>177</v>
      </c>
      <c r="B337" t="s">
        <v>106</v>
      </c>
      <c r="C337" s="2">
        <f>HYPERLINK("https://cao.dolgi.msk.ru/account/1011543072/", 1011543072)</f>
        <v>1011543072</v>
      </c>
      <c r="D337">
        <v>17410.509999999998</v>
      </c>
    </row>
    <row r="338" spans="1:4" x14ac:dyDescent="0.25">
      <c r="A338" t="s">
        <v>177</v>
      </c>
      <c r="B338" t="s">
        <v>128</v>
      </c>
      <c r="C338" s="2">
        <f>HYPERLINK("https://cao.dolgi.msk.ru/account/1011497045/", 1011497045)</f>
        <v>1011497045</v>
      </c>
      <c r="D338">
        <v>115061.62</v>
      </c>
    </row>
    <row r="339" spans="1:4" x14ac:dyDescent="0.25">
      <c r="A339" t="s">
        <v>177</v>
      </c>
      <c r="B339" t="s">
        <v>33</v>
      </c>
      <c r="C339" s="2">
        <f>HYPERLINK("https://cao.dolgi.msk.ru/account/1011497379/", 1011497379)</f>
        <v>1011497379</v>
      </c>
      <c r="D339">
        <v>9254.69</v>
      </c>
    </row>
    <row r="340" spans="1:4" x14ac:dyDescent="0.25">
      <c r="A340" t="s">
        <v>177</v>
      </c>
      <c r="B340" t="s">
        <v>129</v>
      </c>
      <c r="C340" s="2">
        <f>HYPERLINK("https://cao.dolgi.msk.ru/account/1011497387/", 1011497387)</f>
        <v>1011497387</v>
      </c>
      <c r="D340">
        <v>6338.25</v>
      </c>
    </row>
    <row r="341" spans="1:4" x14ac:dyDescent="0.25">
      <c r="A341" t="s">
        <v>177</v>
      </c>
      <c r="B341" t="s">
        <v>178</v>
      </c>
      <c r="C341" s="2">
        <f>HYPERLINK("https://cao.dolgi.msk.ru/account/1011497416/", 1011497416)</f>
        <v>1011497416</v>
      </c>
      <c r="D341">
        <v>14478.06</v>
      </c>
    </row>
    <row r="342" spans="1:4" x14ac:dyDescent="0.25">
      <c r="A342" t="s">
        <v>177</v>
      </c>
      <c r="B342" t="s">
        <v>59</v>
      </c>
      <c r="C342" s="2">
        <f>HYPERLINK("https://cao.dolgi.msk.ru/account/1011497299/", 1011497299)</f>
        <v>1011497299</v>
      </c>
      <c r="D342">
        <v>5749.68</v>
      </c>
    </row>
    <row r="343" spans="1:4" x14ac:dyDescent="0.25">
      <c r="A343" t="s">
        <v>177</v>
      </c>
      <c r="B343" t="s">
        <v>179</v>
      </c>
      <c r="C343" s="2">
        <f>HYPERLINK("https://cao.dolgi.msk.ru/account/1011497459/", 1011497459)</f>
        <v>1011497459</v>
      </c>
      <c r="D343">
        <v>6985</v>
      </c>
    </row>
    <row r="344" spans="1:4" x14ac:dyDescent="0.25">
      <c r="A344" t="s">
        <v>177</v>
      </c>
      <c r="B344" t="s">
        <v>180</v>
      </c>
      <c r="C344" s="2">
        <f>HYPERLINK("https://cao.dolgi.msk.ru/account/1011496958/", 1011496958)</f>
        <v>1011496958</v>
      </c>
      <c r="D344">
        <v>7974.96</v>
      </c>
    </row>
    <row r="345" spans="1:4" x14ac:dyDescent="0.25">
      <c r="A345" t="s">
        <v>177</v>
      </c>
      <c r="B345" t="s">
        <v>92</v>
      </c>
      <c r="C345" s="2">
        <f>HYPERLINK("https://cao.dolgi.msk.ru/account/1011496616/", 1011496616)</f>
        <v>1011496616</v>
      </c>
      <c r="D345">
        <v>4123.3100000000004</v>
      </c>
    </row>
    <row r="346" spans="1:4" x14ac:dyDescent="0.25">
      <c r="A346" t="s">
        <v>177</v>
      </c>
      <c r="B346" t="s">
        <v>92</v>
      </c>
      <c r="C346" s="2">
        <f>HYPERLINK("https://cao.dolgi.msk.ru/account/1011496974/", 1011496974)</f>
        <v>1011496974</v>
      </c>
      <c r="D346">
        <v>6800.28</v>
      </c>
    </row>
    <row r="347" spans="1:4" x14ac:dyDescent="0.25">
      <c r="A347" t="s">
        <v>181</v>
      </c>
      <c r="B347" t="s">
        <v>13</v>
      </c>
      <c r="C347" s="2">
        <f>HYPERLINK("https://cao.dolgi.msk.ru/account/1011349034/", 1011349034)</f>
        <v>1011349034</v>
      </c>
      <c r="D347">
        <v>5314.15</v>
      </c>
    </row>
    <row r="348" spans="1:4" x14ac:dyDescent="0.25">
      <c r="A348" t="s">
        <v>181</v>
      </c>
      <c r="B348" t="s">
        <v>14</v>
      </c>
      <c r="C348" s="2">
        <f>HYPERLINK("https://cao.dolgi.msk.ru/account/1011348998/", 1011348998)</f>
        <v>1011348998</v>
      </c>
      <c r="D348">
        <v>16550.62</v>
      </c>
    </row>
    <row r="349" spans="1:4" x14ac:dyDescent="0.25">
      <c r="A349" t="s">
        <v>181</v>
      </c>
      <c r="B349" t="s">
        <v>9</v>
      </c>
      <c r="C349" s="2">
        <f>HYPERLINK("https://cao.dolgi.msk.ru/account/1011349077/", 1011349077)</f>
        <v>1011349077</v>
      </c>
      <c r="D349">
        <v>33523.33</v>
      </c>
    </row>
    <row r="350" spans="1:4" x14ac:dyDescent="0.25">
      <c r="A350" t="s">
        <v>181</v>
      </c>
      <c r="B350" t="s">
        <v>28</v>
      </c>
      <c r="C350" s="2">
        <f>HYPERLINK("https://cao.dolgi.msk.ru/account/1011348939/", 1011348939)</f>
        <v>1011348939</v>
      </c>
      <c r="D350">
        <v>57081.2</v>
      </c>
    </row>
    <row r="351" spans="1:4" x14ac:dyDescent="0.25">
      <c r="A351" t="s">
        <v>181</v>
      </c>
      <c r="B351" t="s">
        <v>28</v>
      </c>
      <c r="C351" s="2">
        <f>HYPERLINK("https://cao.dolgi.msk.ru/account/1011349085/", 1011349085)</f>
        <v>1011349085</v>
      </c>
      <c r="D351">
        <v>15689.42</v>
      </c>
    </row>
    <row r="352" spans="1:4" x14ac:dyDescent="0.25">
      <c r="A352" t="s">
        <v>182</v>
      </c>
      <c r="B352" t="s">
        <v>6</v>
      </c>
      <c r="C352" s="2">
        <f>HYPERLINK("https://cao.dolgi.msk.ru/account/1011314253/", 1011314253)</f>
        <v>1011314253</v>
      </c>
      <c r="D352">
        <v>40060.629999999997</v>
      </c>
    </row>
    <row r="353" spans="1:4" x14ac:dyDescent="0.25">
      <c r="A353" t="s">
        <v>182</v>
      </c>
      <c r="B353" t="s">
        <v>14</v>
      </c>
      <c r="C353" s="2">
        <f>HYPERLINK("https://cao.dolgi.msk.ru/account/1011314325/", 1011314325)</f>
        <v>1011314325</v>
      </c>
      <c r="D353">
        <v>66983.33</v>
      </c>
    </row>
    <row r="354" spans="1:4" x14ac:dyDescent="0.25">
      <c r="A354" t="s">
        <v>182</v>
      </c>
      <c r="B354" t="s">
        <v>16</v>
      </c>
      <c r="C354" s="2">
        <f>HYPERLINK("https://cao.dolgi.msk.ru/account/1011314034/", 1011314034)</f>
        <v>1011314034</v>
      </c>
      <c r="D354">
        <v>8318.61</v>
      </c>
    </row>
    <row r="355" spans="1:4" x14ac:dyDescent="0.25">
      <c r="A355" t="s">
        <v>182</v>
      </c>
      <c r="B355" t="s">
        <v>52</v>
      </c>
      <c r="C355" s="2">
        <f>HYPERLINK("https://cao.dolgi.msk.ru/account/1011314077/", 1011314077)</f>
        <v>1011314077</v>
      </c>
      <c r="D355">
        <v>8776.48</v>
      </c>
    </row>
    <row r="356" spans="1:4" x14ac:dyDescent="0.25">
      <c r="A356" t="s">
        <v>182</v>
      </c>
      <c r="B356" t="s">
        <v>49</v>
      </c>
      <c r="C356" s="2">
        <f>HYPERLINK("https://cao.dolgi.msk.ru/account/1011313736/", 1011313736)</f>
        <v>1011313736</v>
      </c>
      <c r="D356">
        <v>15761.06</v>
      </c>
    </row>
    <row r="357" spans="1:4" x14ac:dyDescent="0.25">
      <c r="A357" t="s">
        <v>182</v>
      </c>
      <c r="B357" t="s">
        <v>53</v>
      </c>
      <c r="C357" s="2">
        <f>HYPERLINK("https://cao.dolgi.msk.ru/account/1011314333/", 1011314333)</f>
        <v>1011314333</v>
      </c>
      <c r="D357">
        <v>3620.21</v>
      </c>
    </row>
    <row r="358" spans="1:4" x14ac:dyDescent="0.25">
      <c r="A358" t="s">
        <v>182</v>
      </c>
      <c r="B358" t="s">
        <v>119</v>
      </c>
      <c r="C358" s="2">
        <f>HYPERLINK("https://cao.dolgi.msk.ru/account/1011313437/", 1011313437)</f>
        <v>1011313437</v>
      </c>
      <c r="D358">
        <v>13905.37</v>
      </c>
    </row>
    <row r="359" spans="1:4" x14ac:dyDescent="0.25">
      <c r="A359" t="s">
        <v>182</v>
      </c>
      <c r="B359" t="s">
        <v>168</v>
      </c>
      <c r="C359" s="2">
        <f>HYPERLINK("https://cao.dolgi.msk.ru/account/1011313322/", 1011313322)</f>
        <v>1011313322</v>
      </c>
      <c r="D359">
        <v>17589.55</v>
      </c>
    </row>
    <row r="360" spans="1:4" x14ac:dyDescent="0.25">
      <c r="A360" t="s">
        <v>182</v>
      </c>
      <c r="B360" t="s">
        <v>35</v>
      </c>
      <c r="C360" s="2">
        <f>HYPERLINK("https://cao.dolgi.msk.ru/account/1011314376/", 1011314376)</f>
        <v>1011314376</v>
      </c>
      <c r="D360">
        <v>10616.07</v>
      </c>
    </row>
    <row r="361" spans="1:4" x14ac:dyDescent="0.25">
      <c r="A361" t="s">
        <v>182</v>
      </c>
      <c r="B361" t="s">
        <v>55</v>
      </c>
      <c r="C361" s="2">
        <f>HYPERLINK("https://cao.dolgi.msk.ru/account/1011313787/", 1011313787)</f>
        <v>1011313787</v>
      </c>
      <c r="D361">
        <v>6045.91</v>
      </c>
    </row>
    <row r="362" spans="1:4" x14ac:dyDescent="0.25">
      <c r="A362" t="s">
        <v>182</v>
      </c>
      <c r="B362" t="s">
        <v>56</v>
      </c>
      <c r="C362" s="2">
        <f>HYPERLINK("https://cao.dolgi.msk.ru/account/1011314042/", 1011314042)</f>
        <v>1011314042</v>
      </c>
      <c r="D362">
        <v>24557.95</v>
      </c>
    </row>
    <row r="363" spans="1:4" x14ac:dyDescent="0.25">
      <c r="A363" t="s">
        <v>182</v>
      </c>
      <c r="B363" t="s">
        <v>145</v>
      </c>
      <c r="C363" s="2">
        <f>HYPERLINK("https://cao.dolgi.msk.ru/account/1011313859/", 1011313859)</f>
        <v>1011313859</v>
      </c>
      <c r="D363">
        <v>10221.68</v>
      </c>
    </row>
    <row r="364" spans="1:4" x14ac:dyDescent="0.25">
      <c r="A364" t="s">
        <v>182</v>
      </c>
      <c r="B364" t="s">
        <v>57</v>
      </c>
      <c r="C364" s="2">
        <f>HYPERLINK("https://cao.dolgi.msk.ru/account/1011313488/", 1011313488)</f>
        <v>1011313488</v>
      </c>
      <c r="D364">
        <v>6502.2</v>
      </c>
    </row>
    <row r="365" spans="1:4" x14ac:dyDescent="0.25">
      <c r="A365" t="s">
        <v>182</v>
      </c>
      <c r="B365" t="s">
        <v>148</v>
      </c>
      <c r="C365" s="2">
        <f>HYPERLINK("https://cao.dolgi.msk.ru/account/1011313947/", 1011313947)</f>
        <v>1011313947</v>
      </c>
      <c r="D365">
        <v>6092.69</v>
      </c>
    </row>
    <row r="366" spans="1:4" x14ac:dyDescent="0.25">
      <c r="A366" t="s">
        <v>182</v>
      </c>
      <c r="B366" t="s">
        <v>183</v>
      </c>
      <c r="C366" s="2">
        <f>HYPERLINK("https://cao.dolgi.msk.ru/account/1011313883/", 1011313883)</f>
        <v>1011313883</v>
      </c>
      <c r="D366">
        <v>15912.25</v>
      </c>
    </row>
    <row r="367" spans="1:4" x14ac:dyDescent="0.25">
      <c r="A367" t="s">
        <v>182</v>
      </c>
      <c r="B367" t="s">
        <v>170</v>
      </c>
      <c r="C367" s="2">
        <f>HYPERLINK("https://cao.dolgi.msk.ru/account/1011313373/", 1011313373)</f>
        <v>1011313373</v>
      </c>
      <c r="D367">
        <v>4242.58</v>
      </c>
    </row>
    <row r="368" spans="1:4" x14ac:dyDescent="0.25">
      <c r="A368" t="s">
        <v>182</v>
      </c>
      <c r="B368" t="s">
        <v>184</v>
      </c>
      <c r="C368" s="2">
        <f>HYPERLINK("https://cao.dolgi.msk.ru/account/1011313605/", 1011313605)</f>
        <v>1011313605</v>
      </c>
      <c r="D368">
        <v>9835.18</v>
      </c>
    </row>
    <row r="369" spans="1:4" x14ac:dyDescent="0.25">
      <c r="A369" t="s">
        <v>185</v>
      </c>
      <c r="B369" t="s">
        <v>14</v>
      </c>
      <c r="C369" s="2">
        <f>HYPERLINK("https://cao.dolgi.msk.ru/account/1011135255/", 1011135255)</f>
        <v>1011135255</v>
      </c>
      <c r="D369">
        <v>193032.24</v>
      </c>
    </row>
    <row r="370" spans="1:4" x14ac:dyDescent="0.25">
      <c r="A370" t="s">
        <v>185</v>
      </c>
      <c r="B370" t="s">
        <v>186</v>
      </c>
      <c r="C370" s="2">
        <f>HYPERLINK("https://cao.dolgi.msk.ru/account/1011135343/", 1011135343)</f>
        <v>1011135343</v>
      </c>
      <c r="D370">
        <v>9573.43</v>
      </c>
    </row>
    <row r="371" spans="1:4" x14ac:dyDescent="0.25">
      <c r="A371" t="s">
        <v>185</v>
      </c>
      <c r="B371" t="s">
        <v>65</v>
      </c>
      <c r="C371" s="2">
        <f>HYPERLINK("https://cao.dolgi.msk.ru/account/1011135271/", 1011135271)</f>
        <v>1011135271</v>
      </c>
      <c r="D371">
        <v>22813.16</v>
      </c>
    </row>
    <row r="372" spans="1:4" x14ac:dyDescent="0.25">
      <c r="A372" t="s">
        <v>187</v>
      </c>
      <c r="B372" t="s">
        <v>46</v>
      </c>
      <c r="C372" s="2">
        <f>HYPERLINK("https://cao.dolgi.msk.ru/account/1011055829/", 1011055829)</f>
        <v>1011055829</v>
      </c>
      <c r="D372">
        <v>23871.82</v>
      </c>
    </row>
    <row r="373" spans="1:4" x14ac:dyDescent="0.25">
      <c r="A373" t="s">
        <v>187</v>
      </c>
      <c r="B373" t="s">
        <v>105</v>
      </c>
      <c r="C373" s="2">
        <f>HYPERLINK("https://cao.dolgi.msk.ru/account/1011055677/", 1011055677)</f>
        <v>1011055677</v>
      </c>
      <c r="D373">
        <v>4903.83</v>
      </c>
    </row>
    <row r="374" spans="1:4" x14ac:dyDescent="0.25">
      <c r="A374" t="s">
        <v>187</v>
      </c>
      <c r="B374" t="s">
        <v>7</v>
      </c>
      <c r="C374" s="2">
        <f>HYPERLINK("https://cao.dolgi.msk.ru/account/1011055757/", 1011055757)</f>
        <v>1011055757</v>
      </c>
      <c r="D374">
        <v>47339.79</v>
      </c>
    </row>
    <row r="375" spans="1:4" x14ac:dyDescent="0.25">
      <c r="A375" t="s">
        <v>187</v>
      </c>
      <c r="B375" t="s">
        <v>50</v>
      </c>
      <c r="C375" s="2">
        <f>HYPERLINK("https://cao.dolgi.msk.ru/account/1011055554/", 1011055554)</f>
        <v>1011055554</v>
      </c>
      <c r="D375">
        <v>5296.35</v>
      </c>
    </row>
    <row r="376" spans="1:4" x14ac:dyDescent="0.25">
      <c r="A376" t="s">
        <v>187</v>
      </c>
      <c r="B376" t="s">
        <v>53</v>
      </c>
      <c r="C376" s="2">
        <f>HYPERLINK("https://cao.dolgi.msk.ru/account/1011055415/", 1011055415)</f>
        <v>1011055415</v>
      </c>
      <c r="D376">
        <v>24565.41</v>
      </c>
    </row>
    <row r="377" spans="1:4" x14ac:dyDescent="0.25">
      <c r="A377" t="s">
        <v>187</v>
      </c>
      <c r="B377" t="s">
        <v>44</v>
      </c>
      <c r="C377" s="2">
        <f>HYPERLINK("https://cao.dolgi.msk.ru/account/1011055423/", 1011055423)</f>
        <v>1011055423</v>
      </c>
      <c r="D377">
        <v>9825.81</v>
      </c>
    </row>
    <row r="378" spans="1:4" x14ac:dyDescent="0.25">
      <c r="A378" t="s">
        <v>187</v>
      </c>
      <c r="B378" t="s">
        <v>54</v>
      </c>
      <c r="C378" s="2">
        <f>HYPERLINK("https://cao.dolgi.msk.ru/account/1011055722/", 1011055722)</f>
        <v>1011055722</v>
      </c>
      <c r="D378">
        <v>203497.22</v>
      </c>
    </row>
    <row r="379" spans="1:4" x14ac:dyDescent="0.25">
      <c r="A379" t="s">
        <v>187</v>
      </c>
      <c r="B379" t="s">
        <v>188</v>
      </c>
      <c r="C379" s="2">
        <f>HYPERLINK("https://cao.dolgi.msk.ru/account/1011055618/", 1011055618)</f>
        <v>1011055618</v>
      </c>
      <c r="D379">
        <v>16079.36</v>
      </c>
    </row>
    <row r="380" spans="1:4" x14ac:dyDescent="0.25">
      <c r="A380" t="s">
        <v>189</v>
      </c>
      <c r="B380" t="s">
        <v>65</v>
      </c>
      <c r="C380" s="2">
        <f>HYPERLINK("https://cao.dolgi.msk.ru/account/1019025122/", 1019025122)</f>
        <v>1019025122</v>
      </c>
      <c r="D380">
        <v>10095.469999999999</v>
      </c>
    </row>
    <row r="381" spans="1:4" x14ac:dyDescent="0.25">
      <c r="A381" t="s">
        <v>189</v>
      </c>
      <c r="B381" t="s">
        <v>49</v>
      </c>
      <c r="C381" s="2">
        <f>HYPERLINK("https://cao.dolgi.msk.ru/account/1019025384/", 1019025384)</f>
        <v>1019025384</v>
      </c>
      <c r="D381">
        <v>38923.4</v>
      </c>
    </row>
    <row r="382" spans="1:4" x14ac:dyDescent="0.25">
      <c r="A382" t="s">
        <v>189</v>
      </c>
      <c r="B382" t="s">
        <v>42</v>
      </c>
      <c r="C382" s="2">
        <f>HYPERLINK("https://cao.dolgi.msk.ru/account/1011020423/", 1011020423)</f>
        <v>1011020423</v>
      </c>
      <c r="D382">
        <v>82624.210000000006</v>
      </c>
    </row>
    <row r="383" spans="1:4" x14ac:dyDescent="0.25">
      <c r="A383" t="s">
        <v>189</v>
      </c>
      <c r="B383" t="s">
        <v>119</v>
      </c>
      <c r="C383" s="2">
        <f>HYPERLINK("https://cao.dolgi.msk.ru/account/1019025501/", 1019025501)</f>
        <v>1019025501</v>
      </c>
      <c r="D383">
        <v>14424.2</v>
      </c>
    </row>
    <row r="384" spans="1:4" x14ac:dyDescent="0.25">
      <c r="A384" t="s">
        <v>189</v>
      </c>
      <c r="B384" t="s">
        <v>129</v>
      </c>
      <c r="C384" s="2">
        <f>HYPERLINK("https://cao.dolgi.msk.ru/account/1019025608/", 1019025608)</f>
        <v>1019025608</v>
      </c>
      <c r="D384">
        <v>22849.45</v>
      </c>
    </row>
    <row r="385" spans="1:4" x14ac:dyDescent="0.25">
      <c r="A385" t="s">
        <v>189</v>
      </c>
      <c r="B385" t="s">
        <v>143</v>
      </c>
      <c r="C385" s="2">
        <f>HYPERLINK("https://cao.dolgi.msk.ru/account/1019025819/", 1019025819)</f>
        <v>1019025819</v>
      </c>
      <c r="D385">
        <v>37582.730000000003</v>
      </c>
    </row>
    <row r="386" spans="1:4" x14ac:dyDescent="0.25">
      <c r="A386" t="s">
        <v>189</v>
      </c>
      <c r="B386" t="s">
        <v>56</v>
      </c>
      <c r="C386" s="2">
        <f>HYPERLINK("https://cao.dolgi.msk.ru/account/1019025907/", 1019025907)</f>
        <v>1019025907</v>
      </c>
      <c r="D386">
        <v>6327.56</v>
      </c>
    </row>
    <row r="387" spans="1:4" x14ac:dyDescent="0.25">
      <c r="A387" t="s">
        <v>189</v>
      </c>
      <c r="B387" t="s">
        <v>59</v>
      </c>
      <c r="C387" s="2">
        <f>HYPERLINK("https://cao.dolgi.msk.ru/account/1019026344/", 1019026344)</f>
        <v>1019026344</v>
      </c>
      <c r="D387">
        <v>27667.34</v>
      </c>
    </row>
    <row r="388" spans="1:4" x14ac:dyDescent="0.25">
      <c r="A388" t="s">
        <v>189</v>
      </c>
      <c r="B388" t="s">
        <v>135</v>
      </c>
      <c r="C388" s="2">
        <f>HYPERLINK("https://cao.dolgi.msk.ru/account/1019025982/", 1019025982)</f>
        <v>1019025982</v>
      </c>
      <c r="D388">
        <v>11560.63</v>
      </c>
    </row>
    <row r="389" spans="1:4" x14ac:dyDescent="0.25">
      <c r="A389" t="s">
        <v>190</v>
      </c>
      <c r="B389" t="s">
        <v>28</v>
      </c>
      <c r="C389" s="2">
        <f>HYPERLINK("https://cao.dolgi.msk.ru/account/1011329594/", 1011329594)</f>
        <v>1011329594</v>
      </c>
      <c r="D389">
        <v>7965.14</v>
      </c>
    </row>
    <row r="390" spans="1:4" x14ac:dyDescent="0.25">
      <c r="A390" t="s">
        <v>190</v>
      </c>
      <c r="B390" t="s">
        <v>7</v>
      </c>
      <c r="C390" s="2">
        <f>HYPERLINK("https://cao.dolgi.msk.ru/account/1011329973/", 1011329973)</f>
        <v>1011329973</v>
      </c>
      <c r="D390">
        <v>12437.86</v>
      </c>
    </row>
    <row r="391" spans="1:4" x14ac:dyDescent="0.25">
      <c r="A391" t="s">
        <v>190</v>
      </c>
      <c r="B391" t="s">
        <v>43</v>
      </c>
      <c r="C391" s="2">
        <f>HYPERLINK("https://cao.dolgi.msk.ru/account/1011329762/", 1011329762)</f>
        <v>1011329762</v>
      </c>
      <c r="D391">
        <v>58604.78</v>
      </c>
    </row>
    <row r="392" spans="1:4" x14ac:dyDescent="0.25">
      <c r="A392" t="s">
        <v>190</v>
      </c>
      <c r="B392" t="s">
        <v>33</v>
      </c>
      <c r="C392" s="2">
        <f>HYPERLINK("https://cao.dolgi.msk.ru/account/1011329375/", 1011329375)</f>
        <v>1011329375</v>
      </c>
      <c r="D392">
        <v>13458.38</v>
      </c>
    </row>
    <row r="393" spans="1:4" x14ac:dyDescent="0.25">
      <c r="A393" t="s">
        <v>191</v>
      </c>
      <c r="B393" t="s">
        <v>9</v>
      </c>
      <c r="C393" s="2">
        <f>HYPERLINK("https://cao.dolgi.msk.ru/account/1011031456/", 1011031456)</f>
        <v>1011031456</v>
      </c>
      <c r="D393">
        <v>540891.72</v>
      </c>
    </row>
    <row r="394" spans="1:4" x14ac:dyDescent="0.25">
      <c r="A394" t="s">
        <v>191</v>
      </c>
      <c r="B394" t="s">
        <v>5</v>
      </c>
      <c r="C394" s="2">
        <f>HYPERLINK("https://cao.dolgi.msk.ru/account/1011033822/", 1011033822)</f>
        <v>1011033822</v>
      </c>
      <c r="D394">
        <v>101941.52</v>
      </c>
    </row>
    <row r="395" spans="1:4" x14ac:dyDescent="0.25">
      <c r="A395" t="s">
        <v>191</v>
      </c>
      <c r="B395" t="s">
        <v>42</v>
      </c>
      <c r="C395" s="2">
        <f>HYPERLINK("https://cao.dolgi.msk.ru/account/1011029698/", 1011029698)</f>
        <v>1011029698</v>
      </c>
      <c r="D395">
        <v>188267.16</v>
      </c>
    </row>
    <row r="396" spans="1:4" x14ac:dyDescent="0.25">
      <c r="A396" t="s">
        <v>191</v>
      </c>
      <c r="B396" t="s">
        <v>42</v>
      </c>
      <c r="C396" s="2">
        <f>HYPERLINK("https://cao.dolgi.msk.ru/account/1011031229/", 1011031229)</f>
        <v>1011031229</v>
      </c>
      <c r="D396">
        <v>18239.39</v>
      </c>
    </row>
    <row r="397" spans="1:4" x14ac:dyDescent="0.25">
      <c r="A397" t="s">
        <v>191</v>
      </c>
      <c r="B397" t="s">
        <v>101</v>
      </c>
      <c r="C397" s="2">
        <f>HYPERLINK("https://cao.dolgi.msk.ru/account/1011032774/", 1011032774)</f>
        <v>1011032774</v>
      </c>
      <c r="D397">
        <v>9961.68</v>
      </c>
    </row>
    <row r="398" spans="1:4" x14ac:dyDescent="0.25">
      <c r="A398" t="s">
        <v>191</v>
      </c>
      <c r="B398" t="s">
        <v>129</v>
      </c>
      <c r="C398" s="2">
        <f>HYPERLINK("https://cao.dolgi.msk.ru/account/1011031392/", 1011031392)</f>
        <v>1011031392</v>
      </c>
      <c r="D398">
        <v>9586.67</v>
      </c>
    </row>
    <row r="399" spans="1:4" x14ac:dyDescent="0.25">
      <c r="A399" t="s">
        <v>191</v>
      </c>
      <c r="B399" t="s">
        <v>89</v>
      </c>
      <c r="C399" s="2">
        <f>HYPERLINK("https://cao.dolgi.msk.ru/account/1011030787/", 1011030787)</f>
        <v>1011030787</v>
      </c>
      <c r="D399">
        <v>5964.16</v>
      </c>
    </row>
    <row r="400" spans="1:4" x14ac:dyDescent="0.25">
      <c r="A400" t="s">
        <v>191</v>
      </c>
      <c r="B400" t="s">
        <v>192</v>
      </c>
      <c r="C400" s="2">
        <f>HYPERLINK("https://cao.dolgi.msk.ru/account/1011032264/", 1011032264)</f>
        <v>1011032264</v>
      </c>
      <c r="D400">
        <v>24321.89</v>
      </c>
    </row>
    <row r="401" spans="1:4" x14ac:dyDescent="0.25">
      <c r="A401" t="s">
        <v>191</v>
      </c>
      <c r="B401" t="s">
        <v>184</v>
      </c>
      <c r="C401" s="2">
        <f>HYPERLINK("https://cao.dolgi.msk.ru/account/1011029997/", 1011029997)</f>
        <v>1011029997</v>
      </c>
      <c r="D401">
        <v>20937.77</v>
      </c>
    </row>
    <row r="402" spans="1:4" x14ac:dyDescent="0.25">
      <c r="A402" t="s">
        <v>191</v>
      </c>
      <c r="B402" t="s">
        <v>123</v>
      </c>
      <c r="C402" s="2">
        <f>HYPERLINK("https://cao.dolgi.msk.ru/account/1011028484/", 1011028484)</f>
        <v>1011028484</v>
      </c>
      <c r="D402">
        <v>28434.54</v>
      </c>
    </row>
    <row r="403" spans="1:4" x14ac:dyDescent="0.25">
      <c r="A403" t="s">
        <v>191</v>
      </c>
      <c r="B403" t="s">
        <v>96</v>
      </c>
      <c r="C403" s="2">
        <f>HYPERLINK("https://cao.dolgi.msk.ru/account/1011029313/", 1011029313)</f>
        <v>1011029313</v>
      </c>
      <c r="D403">
        <v>337007.39</v>
      </c>
    </row>
    <row r="404" spans="1:4" x14ac:dyDescent="0.25">
      <c r="A404" t="s">
        <v>191</v>
      </c>
      <c r="B404" t="s">
        <v>193</v>
      </c>
      <c r="C404" s="2">
        <f>HYPERLINK("https://cao.dolgi.msk.ru/account/1011033072/", 1011033072)</f>
        <v>1011033072</v>
      </c>
      <c r="D404">
        <v>32753.38</v>
      </c>
    </row>
    <row r="405" spans="1:4" x14ac:dyDescent="0.25">
      <c r="A405" t="s">
        <v>191</v>
      </c>
      <c r="B405" t="s">
        <v>61</v>
      </c>
      <c r="C405" s="2">
        <f>HYPERLINK("https://cao.dolgi.msk.ru/account/1011029356/", 1011029356)</f>
        <v>1011029356</v>
      </c>
      <c r="D405">
        <v>13210.79</v>
      </c>
    </row>
    <row r="406" spans="1:4" x14ac:dyDescent="0.25">
      <c r="A406" t="s">
        <v>191</v>
      </c>
      <c r="B406" t="s">
        <v>194</v>
      </c>
      <c r="C406" s="2">
        <f>HYPERLINK("https://cao.dolgi.msk.ru/account/1011032408/", 1011032408)</f>
        <v>1011032408</v>
      </c>
      <c r="D406">
        <v>24489.66</v>
      </c>
    </row>
    <row r="407" spans="1:4" x14ac:dyDescent="0.25">
      <c r="A407" t="s">
        <v>191</v>
      </c>
      <c r="B407" t="s">
        <v>62</v>
      </c>
      <c r="C407" s="2">
        <f>HYPERLINK("https://cao.dolgi.msk.ru/account/1011030138/", 1011030138)</f>
        <v>1011030138</v>
      </c>
      <c r="D407">
        <v>8744.44</v>
      </c>
    </row>
    <row r="408" spans="1:4" x14ac:dyDescent="0.25">
      <c r="A408" t="s">
        <v>191</v>
      </c>
      <c r="B408" t="s">
        <v>164</v>
      </c>
      <c r="C408" s="2">
        <f>HYPERLINK("https://cao.dolgi.msk.ru/account/1011030912/", 1011030912)</f>
        <v>1011030912</v>
      </c>
      <c r="D408">
        <v>65271.72</v>
      </c>
    </row>
    <row r="409" spans="1:4" x14ac:dyDescent="0.25">
      <c r="A409" t="s">
        <v>191</v>
      </c>
      <c r="B409" t="s">
        <v>164</v>
      </c>
      <c r="C409" s="2">
        <f>HYPERLINK("https://cao.dolgi.msk.ru/account/1011032432/", 1011032432)</f>
        <v>1011032432</v>
      </c>
      <c r="D409">
        <v>326769.49</v>
      </c>
    </row>
    <row r="410" spans="1:4" x14ac:dyDescent="0.25">
      <c r="A410" t="s">
        <v>191</v>
      </c>
      <c r="B410" t="s">
        <v>195</v>
      </c>
      <c r="C410" s="2">
        <f>HYPERLINK("https://cao.dolgi.msk.ru/account/1011033101/", 1011033101)</f>
        <v>1011033101</v>
      </c>
      <c r="D410">
        <v>259945.52</v>
      </c>
    </row>
    <row r="411" spans="1:4" x14ac:dyDescent="0.25">
      <c r="A411" t="s">
        <v>191</v>
      </c>
      <c r="B411" t="s">
        <v>196</v>
      </c>
      <c r="C411" s="2">
        <f>HYPERLINK("https://cao.dolgi.msk.ru/account/1011542563/", 1011542563)</f>
        <v>1011542563</v>
      </c>
      <c r="D411">
        <v>23027.52</v>
      </c>
    </row>
    <row r="412" spans="1:4" x14ac:dyDescent="0.25">
      <c r="A412" t="s">
        <v>191</v>
      </c>
      <c r="B412" t="s">
        <v>197</v>
      </c>
      <c r="C412" s="2">
        <f>HYPERLINK("https://cao.dolgi.msk.ru/account/1011029428/", 1011029428)</f>
        <v>1011029428</v>
      </c>
      <c r="D412">
        <v>16215.21</v>
      </c>
    </row>
    <row r="413" spans="1:4" x14ac:dyDescent="0.25">
      <c r="A413" t="s">
        <v>191</v>
      </c>
      <c r="B413" t="s">
        <v>198</v>
      </c>
      <c r="C413" s="2">
        <f>HYPERLINK("https://cao.dolgi.msk.ru/account/1011546943/", 1011546943)</f>
        <v>1011546943</v>
      </c>
      <c r="D413">
        <v>39564.57</v>
      </c>
    </row>
    <row r="414" spans="1:4" x14ac:dyDescent="0.25">
      <c r="A414" t="s">
        <v>191</v>
      </c>
      <c r="B414" t="s">
        <v>199</v>
      </c>
      <c r="C414" s="2">
        <f>HYPERLINK("https://cao.dolgi.msk.ru/account/1011030218/", 1011030218)</f>
        <v>1011030218</v>
      </c>
      <c r="D414">
        <v>13117.53</v>
      </c>
    </row>
    <row r="415" spans="1:4" x14ac:dyDescent="0.25">
      <c r="A415" t="s">
        <v>191</v>
      </c>
      <c r="B415" t="s">
        <v>200</v>
      </c>
      <c r="C415" s="2">
        <f>HYPERLINK("https://cao.dolgi.msk.ru/account/1011029495/", 1011029495)</f>
        <v>1011029495</v>
      </c>
      <c r="D415">
        <v>8405.5300000000007</v>
      </c>
    </row>
    <row r="416" spans="1:4" x14ac:dyDescent="0.25">
      <c r="A416" t="s">
        <v>191</v>
      </c>
      <c r="B416" t="s">
        <v>151</v>
      </c>
      <c r="C416" s="2">
        <f>HYPERLINK("https://cao.dolgi.msk.ru/account/1011031675/", 1011031675)</f>
        <v>1011031675</v>
      </c>
      <c r="D416">
        <v>11695.44</v>
      </c>
    </row>
    <row r="417" spans="1:4" x14ac:dyDescent="0.25">
      <c r="A417" t="s">
        <v>191</v>
      </c>
      <c r="B417" t="s">
        <v>201</v>
      </c>
      <c r="C417" s="2">
        <f>HYPERLINK("https://cao.dolgi.msk.ru/account/1011030226/", 1011030226)</f>
        <v>1011030226</v>
      </c>
      <c r="D417">
        <v>25969.21</v>
      </c>
    </row>
    <row r="418" spans="1:4" x14ac:dyDescent="0.25">
      <c r="A418" t="s">
        <v>191</v>
      </c>
      <c r="B418" t="s">
        <v>202</v>
      </c>
      <c r="C418" s="2">
        <f>HYPERLINK("https://cao.dolgi.msk.ru/account/1011028679/", 1011028679)</f>
        <v>1011028679</v>
      </c>
      <c r="D418">
        <v>10399.4</v>
      </c>
    </row>
    <row r="419" spans="1:4" x14ac:dyDescent="0.25">
      <c r="A419" t="s">
        <v>191</v>
      </c>
      <c r="B419" t="s">
        <v>203</v>
      </c>
      <c r="C419" s="2">
        <f>HYPERLINK("https://cao.dolgi.msk.ru/account/1011030998/", 1011030998)</f>
        <v>1011030998</v>
      </c>
      <c r="D419">
        <v>291182.12</v>
      </c>
    </row>
    <row r="420" spans="1:4" x14ac:dyDescent="0.25">
      <c r="A420" t="s">
        <v>191</v>
      </c>
      <c r="B420" t="s">
        <v>204</v>
      </c>
      <c r="C420" s="2">
        <f>HYPERLINK("https://cao.dolgi.msk.ru/account/1011031026/", 1011031026)</f>
        <v>1011031026</v>
      </c>
      <c r="D420">
        <v>8263.7199999999993</v>
      </c>
    </row>
    <row r="421" spans="1:4" x14ac:dyDescent="0.25">
      <c r="A421" t="s">
        <v>191</v>
      </c>
      <c r="B421" t="s">
        <v>205</v>
      </c>
      <c r="C421" s="2">
        <f>HYPERLINK("https://cao.dolgi.msk.ru/account/1011032547/", 1011032547)</f>
        <v>1011032547</v>
      </c>
      <c r="D421">
        <v>7731.79</v>
      </c>
    </row>
    <row r="422" spans="1:4" x14ac:dyDescent="0.25">
      <c r="A422" t="s">
        <v>191</v>
      </c>
      <c r="B422" t="s">
        <v>206</v>
      </c>
      <c r="C422" s="2">
        <f>HYPERLINK("https://cao.dolgi.msk.ru/account/1011031827/", 1011031827)</f>
        <v>1011031827</v>
      </c>
      <c r="D422">
        <v>12681.77</v>
      </c>
    </row>
    <row r="423" spans="1:4" x14ac:dyDescent="0.25">
      <c r="A423" t="s">
        <v>191</v>
      </c>
      <c r="B423" t="s">
        <v>156</v>
      </c>
      <c r="C423" s="2">
        <f>HYPERLINK("https://cao.dolgi.msk.ru/account/1011032563/", 1011032563)</f>
        <v>1011032563</v>
      </c>
      <c r="D423">
        <v>12386.6</v>
      </c>
    </row>
    <row r="424" spans="1:4" x14ac:dyDescent="0.25">
      <c r="A424" t="s">
        <v>191</v>
      </c>
      <c r="B424" t="s">
        <v>207</v>
      </c>
      <c r="C424" s="2">
        <f>HYPERLINK("https://cao.dolgi.msk.ru/account/1011028812/", 1011028812)</f>
        <v>1011028812</v>
      </c>
      <c r="D424">
        <v>7620.26</v>
      </c>
    </row>
    <row r="425" spans="1:4" x14ac:dyDescent="0.25">
      <c r="A425" t="s">
        <v>191</v>
      </c>
      <c r="B425" t="s">
        <v>208</v>
      </c>
      <c r="C425" s="2">
        <f>HYPERLINK("https://cao.dolgi.msk.ru/account/1011028169/", 1011028169)</f>
        <v>1011028169</v>
      </c>
      <c r="D425">
        <v>8196.66</v>
      </c>
    </row>
    <row r="426" spans="1:4" x14ac:dyDescent="0.25">
      <c r="A426" t="s">
        <v>191</v>
      </c>
      <c r="B426" t="s">
        <v>209</v>
      </c>
      <c r="C426" s="2">
        <f>HYPERLINK("https://cao.dolgi.msk.ru/account/1011028855/", 1011028855)</f>
        <v>1011028855</v>
      </c>
      <c r="D426">
        <v>16666.46</v>
      </c>
    </row>
    <row r="427" spans="1:4" x14ac:dyDescent="0.25">
      <c r="A427" t="s">
        <v>191</v>
      </c>
      <c r="B427" t="s">
        <v>210</v>
      </c>
      <c r="C427" s="2">
        <f>HYPERLINK("https://cao.dolgi.msk.ru/account/1011031122/", 1011031122)</f>
        <v>1011031122</v>
      </c>
      <c r="D427">
        <v>22268.39</v>
      </c>
    </row>
    <row r="428" spans="1:4" x14ac:dyDescent="0.25">
      <c r="A428" t="s">
        <v>191</v>
      </c>
      <c r="B428" t="s">
        <v>211</v>
      </c>
      <c r="C428" s="2">
        <f>HYPERLINK("https://cao.dolgi.msk.ru/account/1011028919/", 1011028919)</f>
        <v>1011028919</v>
      </c>
      <c r="D428">
        <v>10428.66</v>
      </c>
    </row>
    <row r="429" spans="1:4" x14ac:dyDescent="0.25">
      <c r="A429" t="s">
        <v>191</v>
      </c>
      <c r="B429" t="s">
        <v>212</v>
      </c>
      <c r="C429" s="2">
        <f>HYPERLINK("https://cao.dolgi.msk.ru/account/1011031202/", 1011031202)</f>
        <v>1011031202</v>
      </c>
      <c r="D429">
        <v>47205.68</v>
      </c>
    </row>
    <row r="430" spans="1:4" x14ac:dyDescent="0.25">
      <c r="A430" t="s">
        <v>191</v>
      </c>
      <c r="B430" t="s">
        <v>213</v>
      </c>
      <c r="C430" s="2">
        <f>HYPERLINK("https://cao.dolgi.msk.ru/account/1011031974/", 1011031974)</f>
        <v>1011031974</v>
      </c>
      <c r="D430">
        <v>159488.01999999999</v>
      </c>
    </row>
    <row r="431" spans="1:4" x14ac:dyDescent="0.25">
      <c r="A431" t="s">
        <v>191</v>
      </c>
      <c r="B431" t="s">
        <v>214</v>
      </c>
      <c r="C431" s="2">
        <f>HYPERLINK("https://cao.dolgi.msk.ru/account/1011033451/", 1011033451)</f>
        <v>1011033451</v>
      </c>
      <c r="D431">
        <v>556040.69999999995</v>
      </c>
    </row>
    <row r="432" spans="1:4" x14ac:dyDescent="0.25">
      <c r="A432" t="s">
        <v>191</v>
      </c>
      <c r="B432" t="s">
        <v>215</v>
      </c>
      <c r="C432" s="2">
        <f>HYPERLINK("https://cao.dolgi.msk.ru/account/1011032686/", 1011032686)</f>
        <v>1011032686</v>
      </c>
      <c r="D432">
        <v>8235.1299999999992</v>
      </c>
    </row>
    <row r="433" spans="1:4" x14ac:dyDescent="0.25">
      <c r="A433" t="s">
        <v>191</v>
      </c>
      <c r="B433" t="s">
        <v>216</v>
      </c>
      <c r="C433" s="2">
        <f>HYPERLINK("https://cao.dolgi.msk.ru/account/1011030015/", 1011030015)</f>
        <v>1011030015</v>
      </c>
      <c r="D433">
        <v>9501.2999999999993</v>
      </c>
    </row>
    <row r="434" spans="1:4" x14ac:dyDescent="0.25">
      <c r="A434" t="s">
        <v>191</v>
      </c>
      <c r="B434" t="s">
        <v>217</v>
      </c>
      <c r="C434" s="2">
        <f>HYPERLINK("https://cao.dolgi.msk.ru/account/1011030576/", 1011030576)</f>
        <v>1011030576</v>
      </c>
      <c r="D434">
        <v>18153.34</v>
      </c>
    </row>
    <row r="435" spans="1:4" x14ac:dyDescent="0.25">
      <c r="A435" t="s">
        <v>191</v>
      </c>
      <c r="B435" t="s">
        <v>218</v>
      </c>
      <c r="C435" s="2">
        <f>HYPERLINK("https://cao.dolgi.msk.ru/account/1011030592/", 1011030592)</f>
        <v>1011030592</v>
      </c>
      <c r="D435">
        <v>22281.599999999999</v>
      </c>
    </row>
    <row r="436" spans="1:4" x14ac:dyDescent="0.25">
      <c r="A436" t="s">
        <v>191</v>
      </c>
      <c r="B436" t="s">
        <v>219</v>
      </c>
      <c r="C436" s="2">
        <f>HYPERLINK("https://cao.dolgi.msk.ru/account/1011032723/", 1011032723)</f>
        <v>1011032723</v>
      </c>
      <c r="D436">
        <v>4731.3500000000004</v>
      </c>
    </row>
    <row r="437" spans="1:4" x14ac:dyDescent="0.25">
      <c r="A437" t="s">
        <v>191</v>
      </c>
      <c r="B437" t="s">
        <v>220</v>
      </c>
      <c r="C437" s="2">
        <f>HYPERLINK("https://cao.dolgi.msk.ru/account/1011028337/", 1011028337)</f>
        <v>1011028337</v>
      </c>
      <c r="D437">
        <v>12031.39</v>
      </c>
    </row>
    <row r="438" spans="1:4" x14ac:dyDescent="0.25">
      <c r="A438" t="s">
        <v>191</v>
      </c>
      <c r="B438" t="s">
        <v>221</v>
      </c>
      <c r="C438" s="2">
        <f>HYPERLINK("https://cao.dolgi.msk.ru/account/1011029786/", 1011029786)</f>
        <v>1011029786</v>
      </c>
      <c r="D438">
        <v>9526.6200000000008</v>
      </c>
    </row>
    <row r="439" spans="1:4" x14ac:dyDescent="0.25">
      <c r="A439" t="s">
        <v>191</v>
      </c>
      <c r="B439" t="s">
        <v>222</v>
      </c>
      <c r="C439" s="2">
        <f>HYPERLINK("https://cao.dolgi.msk.ru/account/1011031341/", 1011031341)</f>
        <v>1011031341</v>
      </c>
      <c r="D439">
        <v>7385.9</v>
      </c>
    </row>
    <row r="440" spans="1:4" x14ac:dyDescent="0.25">
      <c r="A440" t="s">
        <v>191</v>
      </c>
      <c r="B440" t="s">
        <v>223</v>
      </c>
      <c r="C440" s="2">
        <f>HYPERLINK("https://cao.dolgi.msk.ru/account/1011028388/", 1011028388)</f>
        <v>1011028388</v>
      </c>
      <c r="D440">
        <v>38883.25</v>
      </c>
    </row>
    <row r="441" spans="1:4" x14ac:dyDescent="0.25">
      <c r="A441" t="s">
        <v>191</v>
      </c>
      <c r="B441" t="s">
        <v>224</v>
      </c>
      <c r="C441" s="2">
        <f>HYPERLINK("https://cao.dolgi.msk.ru/account/1011030701/", 1011030701)</f>
        <v>1011030701</v>
      </c>
      <c r="D441">
        <v>38897.199999999997</v>
      </c>
    </row>
    <row r="442" spans="1:4" x14ac:dyDescent="0.25">
      <c r="A442" t="s">
        <v>191</v>
      </c>
      <c r="B442" t="s">
        <v>225</v>
      </c>
      <c r="C442" s="2">
        <f>HYPERLINK("https://cao.dolgi.msk.ru/account/1011032176/", 1011032176)</f>
        <v>1011032176</v>
      </c>
      <c r="D442">
        <v>13062.15</v>
      </c>
    </row>
    <row r="443" spans="1:4" x14ac:dyDescent="0.25">
      <c r="A443" t="s">
        <v>191</v>
      </c>
      <c r="B443" t="s">
        <v>226</v>
      </c>
      <c r="C443" s="2">
        <f>HYPERLINK("https://cao.dolgi.msk.ru/account/1011031384/", 1011031384)</f>
        <v>1011031384</v>
      </c>
      <c r="D443">
        <v>43885.8</v>
      </c>
    </row>
    <row r="444" spans="1:4" x14ac:dyDescent="0.25">
      <c r="A444" t="s">
        <v>191</v>
      </c>
      <c r="B444" t="s">
        <v>227</v>
      </c>
      <c r="C444" s="2">
        <f>HYPERLINK("https://cao.dolgi.msk.ru/account/1011028425/", 1011028425)</f>
        <v>1011028425</v>
      </c>
      <c r="D444">
        <v>75174.62</v>
      </c>
    </row>
    <row r="445" spans="1:4" x14ac:dyDescent="0.25">
      <c r="A445" t="s">
        <v>191</v>
      </c>
      <c r="B445" t="s">
        <v>228</v>
      </c>
      <c r="C445" s="2">
        <f>HYPERLINK("https://cao.dolgi.msk.ru/account/1011032213/", 1011032213)</f>
        <v>1011032213</v>
      </c>
      <c r="D445">
        <v>16561.439999999999</v>
      </c>
    </row>
    <row r="446" spans="1:4" x14ac:dyDescent="0.25">
      <c r="A446" t="s">
        <v>229</v>
      </c>
      <c r="B446" t="s">
        <v>26</v>
      </c>
      <c r="C446" s="2">
        <f>HYPERLINK("https://cao.dolgi.msk.ru/account/1011075248/", 1011075248)</f>
        <v>1011075248</v>
      </c>
      <c r="D446">
        <v>9681.86</v>
      </c>
    </row>
    <row r="447" spans="1:4" x14ac:dyDescent="0.25">
      <c r="A447" t="s">
        <v>229</v>
      </c>
      <c r="B447" t="s">
        <v>41</v>
      </c>
      <c r="C447" s="2">
        <f>HYPERLINK("https://cao.dolgi.msk.ru/account/1011075301/", 1011075301)</f>
        <v>1011075301</v>
      </c>
      <c r="D447">
        <v>29701.83</v>
      </c>
    </row>
    <row r="448" spans="1:4" x14ac:dyDescent="0.25">
      <c r="A448" t="s">
        <v>229</v>
      </c>
      <c r="B448" t="s">
        <v>20</v>
      </c>
      <c r="C448" s="2">
        <f>HYPERLINK("https://cao.dolgi.msk.ru/account/1011075336/", 1011075336)</f>
        <v>1011075336</v>
      </c>
      <c r="D448">
        <v>8319.32</v>
      </c>
    </row>
    <row r="449" spans="1:4" x14ac:dyDescent="0.25">
      <c r="A449" t="s">
        <v>229</v>
      </c>
      <c r="B449" t="s">
        <v>119</v>
      </c>
      <c r="C449" s="2">
        <f>HYPERLINK("https://cao.dolgi.msk.ru/account/1011075475/", 1011075475)</f>
        <v>1011075475</v>
      </c>
      <c r="D449">
        <v>31443.7</v>
      </c>
    </row>
    <row r="450" spans="1:4" x14ac:dyDescent="0.25">
      <c r="A450" t="s">
        <v>229</v>
      </c>
      <c r="B450" t="s">
        <v>86</v>
      </c>
      <c r="C450" s="2">
        <f>HYPERLINK("https://cao.dolgi.msk.ru/account/1011075483/", 1011075483)</f>
        <v>1011075483</v>
      </c>
      <c r="D450">
        <v>31319.08</v>
      </c>
    </row>
    <row r="451" spans="1:4" x14ac:dyDescent="0.25">
      <c r="A451" t="s">
        <v>229</v>
      </c>
      <c r="B451" t="s">
        <v>33</v>
      </c>
      <c r="C451" s="2">
        <f>HYPERLINK("https://cao.dolgi.msk.ru/account/1011075539/", 1011075539)</f>
        <v>1011075539</v>
      </c>
      <c r="D451">
        <v>25114.73</v>
      </c>
    </row>
    <row r="452" spans="1:4" x14ac:dyDescent="0.25">
      <c r="A452" t="s">
        <v>229</v>
      </c>
      <c r="B452" t="s">
        <v>87</v>
      </c>
      <c r="C452" s="2">
        <f>HYPERLINK("https://cao.dolgi.msk.ru/account/1011075643/", 1011075643)</f>
        <v>1011075643</v>
      </c>
      <c r="D452">
        <v>9774.0499999999993</v>
      </c>
    </row>
    <row r="453" spans="1:4" x14ac:dyDescent="0.25">
      <c r="A453" t="s">
        <v>229</v>
      </c>
      <c r="B453" t="s">
        <v>110</v>
      </c>
      <c r="C453" s="2">
        <f>HYPERLINK("https://cao.dolgi.msk.ru/account/1011075678/", 1011075678)</f>
        <v>1011075678</v>
      </c>
      <c r="D453">
        <v>23285.99</v>
      </c>
    </row>
    <row r="454" spans="1:4" x14ac:dyDescent="0.25">
      <c r="A454" t="s">
        <v>229</v>
      </c>
      <c r="B454" t="s">
        <v>230</v>
      </c>
      <c r="C454" s="2">
        <f>HYPERLINK("https://cao.dolgi.msk.ru/account/1011075715/", 1011075715)</f>
        <v>1011075715</v>
      </c>
      <c r="D454">
        <v>102173.08</v>
      </c>
    </row>
    <row r="455" spans="1:4" x14ac:dyDescent="0.25">
      <c r="A455" t="s">
        <v>229</v>
      </c>
      <c r="B455" t="s">
        <v>231</v>
      </c>
      <c r="C455" s="2">
        <f>HYPERLINK("https://cao.dolgi.msk.ru/account/1011076355/", 1011076355)</f>
        <v>1011076355</v>
      </c>
      <c r="D455">
        <v>20365.66</v>
      </c>
    </row>
    <row r="456" spans="1:4" x14ac:dyDescent="0.25">
      <c r="A456" t="s">
        <v>229</v>
      </c>
      <c r="B456" t="s">
        <v>160</v>
      </c>
      <c r="C456" s="2">
        <f>HYPERLINK("https://cao.dolgi.msk.ru/account/1011076371/", 1011076371)</f>
        <v>1011076371</v>
      </c>
      <c r="D456">
        <v>14251.75</v>
      </c>
    </row>
    <row r="457" spans="1:4" x14ac:dyDescent="0.25">
      <c r="A457" t="s">
        <v>229</v>
      </c>
      <c r="B457" t="s">
        <v>125</v>
      </c>
      <c r="C457" s="2">
        <f>HYPERLINK("https://cao.dolgi.msk.ru/account/1011076478/", 1011076478)</f>
        <v>1011076478</v>
      </c>
      <c r="D457">
        <v>176909.54</v>
      </c>
    </row>
    <row r="458" spans="1:4" x14ac:dyDescent="0.25">
      <c r="A458" t="s">
        <v>229</v>
      </c>
      <c r="B458" t="s">
        <v>174</v>
      </c>
      <c r="C458" s="2">
        <f>HYPERLINK("https://cao.dolgi.msk.ru/account/1011076806/", 1011076806)</f>
        <v>1011076806</v>
      </c>
      <c r="D458">
        <v>31672.65</v>
      </c>
    </row>
    <row r="459" spans="1:4" x14ac:dyDescent="0.25">
      <c r="A459" t="s">
        <v>232</v>
      </c>
      <c r="B459" t="s">
        <v>5</v>
      </c>
      <c r="C459" s="2">
        <f>HYPERLINK("https://cao.dolgi.msk.ru/account/1011116791/", 1011116791)</f>
        <v>1011116791</v>
      </c>
      <c r="D459">
        <v>11721.5</v>
      </c>
    </row>
    <row r="460" spans="1:4" x14ac:dyDescent="0.25">
      <c r="A460" t="s">
        <v>232</v>
      </c>
      <c r="B460" t="s">
        <v>46</v>
      </c>
      <c r="C460" s="2">
        <f>HYPERLINK("https://cao.dolgi.msk.ru/account/1011116839/", 1011116839)</f>
        <v>1011116839</v>
      </c>
      <c r="D460">
        <v>11024.07</v>
      </c>
    </row>
    <row r="461" spans="1:4" x14ac:dyDescent="0.25">
      <c r="A461" t="s">
        <v>232</v>
      </c>
      <c r="B461" t="s">
        <v>26</v>
      </c>
      <c r="C461" s="2">
        <f>HYPERLINK("https://cao.dolgi.msk.ru/account/1011116871/", 1011116871)</f>
        <v>1011116871</v>
      </c>
      <c r="D461">
        <v>2947.59</v>
      </c>
    </row>
    <row r="462" spans="1:4" x14ac:dyDescent="0.25">
      <c r="A462" t="s">
        <v>232</v>
      </c>
      <c r="B462" t="s">
        <v>30</v>
      </c>
      <c r="C462" s="2">
        <f>HYPERLINK("https://cao.dolgi.msk.ru/account/1011116951/", 1011116951)</f>
        <v>1011116951</v>
      </c>
      <c r="D462">
        <v>11977.6</v>
      </c>
    </row>
    <row r="463" spans="1:4" x14ac:dyDescent="0.25">
      <c r="A463" t="s">
        <v>232</v>
      </c>
      <c r="B463" t="s">
        <v>50</v>
      </c>
      <c r="C463" s="2">
        <f>HYPERLINK("https://cao.dolgi.msk.ru/account/1011189456/", 1011189456)</f>
        <v>1011189456</v>
      </c>
      <c r="D463">
        <v>44677.02</v>
      </c>
    </row>
    <row r="464" spans="1:4" x14ac:dyDescent="0.25">
      <c r="A464" t="s">
        <v>233</v>
      </c>
      <c r="B464" t="s">
        <v>13</v>
      </c>
      <c r="C464" s="2">
        <f>HYPERLINK("https://cao.dolgi.msk.ru/account/1010577326/", 1010577326)</f>
        <v>1010577326</v>
      </c>
      <c r="D464">
        <v>31918.14</v>
      </c>
    </row>
    <row r="465" spans="1:4" x14ac:dyDescent="0.25">
      <c r="A465" t="s">
        <v>233</v>
      </c>
      <c r="B465" t="s">
        <v>39</v>
      </c>
      <c r="C465" s="2">
        <f>HYPERLINK("https://cao.dolgi.msk.ru/account/1010510682/", 1010510682)</f>
        <v>1010510682</v>
      </c>
      <c r="D465">
        <v>12388.91</v>
      </c>
    </row>
    <row r="466" spans="1:4" x14ac:dyDescent="0.25">
      <c r="A466" t="s">
        <v>233</v>
      </c>
      <c r="B466" t="s">
        <v>41</v>
      </c>
      <c r="C466" s="2">
        <f>HYPERLINK("https://cao.dolgi.msk.ru/account/1010510922/", 1010510922)</f>
        <v>1010510922</v>
      </c>
      <c r="D466">
        <v>31552.68</v>
      </c>
    </row>
    <row r="467" spans="1:4" x14ac:dyDescent="0.25">
      <c r="A467" t="s">
        <v>233</v>
      </c>
      <c r="B467" t="s">
        <v>119</v>
      </c>
      <c r="C467" s="2">
        <f>HYPERLINK("https://cao.dolgi.msk.ru/account/1010511108/", 1010511108)</f>
        <v>1010511108</v>
      </c>
      <c r="D467">
        <v>10092.11</v>
      </c>
    </row>
    <row r="468" spans="1:4" x14ac:dyDescent="0.25">
      <c r="A468" t="s">
        <v>233</v>
      </c>
      <c r="B468" t="s">
        <v>129</v>
      </c>
      <c r="C468" s="2">
        <f>HYPERLINK("https://cao.dolgi.msk.ru/account/1010511191/", 1010511191)</f>
        <v>1010511191</v>
      </c>
      <c r="D468">
        <v>17993.759999999998</v>
      </c>
    </row>
    <row r="469" spans="1:4" x14ac:dyDescent="0.25">
      <c r="A469" t="s">
        <v>233</v>
      </c>
      <c r="B469" t="s">
        <v>35</v>
      </c>
      <c r="C469" s="2">
        <f>HYPERLINK("https://cao.dolgi.msk.ru/account/1010577465/", 1010577465)</f>
        <v>1010577465</v>
      </c>
      <c r="D469">
        <v>159267.60999999999</v>
      </c>
    </row>
    <row r="470" spans="1:4" x14ac:dyDescent="0.25">
      <c r="A470" t="s">
        <v>233</v>
      </c>
      <c r="B470" t="s">
        <v>111</v>
      </c>
      <c r="C470" s="2">
        <f>HYPERLINK("https://cao.dolgi.msk.ru/account/1010511386/", 1010511386)</f>
        <v>1010511386</v>
      </c>
      <c r="D470">
        <v>23208.23</v>
      </c>
    </row>
    <row r="471" spans="1:4" x14ac:dyDescent="0.25">
      <c r="A471" t="s">
        <v>233</v>
      </c>
      <c r="B471" t="s">
        <v>57</v>
      </c>
      <c r="C471" s="2">
        <f>HYPERLINK("https://cao.dolgi.msk.ru/account/1010511562/", 1010511562)</f>
        <v>1010511562</v>
      </c>
      <c r="D471">
        <v>8875.76</v>
      </c>
    </row>
    <row r="472" spans="1:4" x14ac:dyDescent="0.25">
      <c r="A472" t="s">
        <v>234</v>
      </c>
      <c r="B472" t="s">
        <v>13</v>
      </c>
      <c r="C472" s="2">
        <f>HYPERLINK("https://cao.dolgi.msk.ru/account/1011472147/", 1011472147)</f>
        <v>1011472147</v>
      </c>
      <c r="D472">
        <v>20172.48</v>
      </c>
    </row>
    <row r="473" spans="1:4" x14ac:dyDescent="0.25">
      <c r="A473" t="s">
        <v>234</v>
      </c>
      <c r="B473" t="s">
        <v>10</v>
      </c>
      <c r="C473" s="2">
        <f>HYPERLINK("https://cao.dolgi.msk.ru/account/1011471857/", 1011471857)</f>
        <v>1011471857</v>
      </c>
      <c r="D473">
        <v>133862.18</v>
      </c>
    </row>
    <row r="474" spans="1:4" x14ac:dyDescent="0.25">
      <c r="A474" t="s">
        <v>234</v>
      </c>
      <c r="B474" t="s">
        <v>7</v>
      </c>
      <c r="C474" s="2">
        <f>HYPERLINK("https://cao.dolgi.msk.ru/account/1011472067/", 1011472067)</f>
        <v>1011472067</v>
      </c>
      <c r="D474">
        <v>18861.060000000001</v>
      </c>
    </row>
    <row r="475" spans="1:4" x14ac:dyDescent="0.25">
      <c r="A475" t="s">
        <v>234</v>
      </c>
      <c r="B475" t="s">
        <v>41</v>
      </c>
      <c r="C475" s="2">
        <f>HYPERLINK("https://cao.dolgi.msk.ru/account/1011471793/", 1011471793)</f>
        <v>1011471793</v>
      </c>
      <c r="D475">
        <v>6928.43</v>
      </c>
    </row>
    <row r="476" spans="1:4" x14ac:dyDescent="0.25">
      <c r="A476" t="s">
        <v>235</v>
      </c>
      <c r="B476" t="s">
        <v>39</v>
      </c>
      <c r="C476" s="2">
        <f>HYPERLINK("https://cao.dolgi.msk.ru/account/1011192583/", 1011192583)</f>
        <v>1011192583</v>
      </c>
      <c r="D476">
        <v>11140.74</v>
      </c>
    </row>
    <row r="477" spans="1:4" x14ac:dyDescent="0.25">
      <c r="A477" t="s">
        <v>235</v>
      </c>
      <c r="B477" t="s">
        <v>23</v>
      </c>
      <c r="C477" s="2">
        <f>HYPERLINK("https://cao.dolgi.msk.ru/account/1011192372/", 1011192372)</f>
        <v>1011192372</v>
      </c>
      <c r="D477">
        <v>92801.49</v>
      </c>
    </row>
    <row r="478" spans="1:4" x14ac:dyDescent="0.25">
      <c r="A478" t="s">
        <v>235</v>
      </c>
      <c r="B478" t="s">
        <v>106</v>
      </c>
      <c r="C478" s="2">
        <f>HYPERLINK("https://cao.dolgi.msk.ru/account/1011192815/", 1011192815)</f>
        <v>1011192815</v>
      </c>
      <c r="D478">
        <v>7167.06</v>
      </c>
    </row>
    <row r="479" spans="1:4" x14ac:dyDescent="0.25">
      <c r="A479" t="s">
        <v>235</v>
      </c>
      <c r="B479" t="s">
        <v>30</v>
      </c>
      <c r="C479" s="2">
        <f>HYPERLINK("https://cao.dolgi.msk.ru/account/1011192823/", 1011192823)</f>
        <v>1011192823</v>
      </c>
      <c r="D479">
        <v>27978.21</v>
      </c>
    </row>
    <row r="480" spans="1:4" x14ac:dyDescent="0.25">
      <c r="A480" t="s">
        <v>235</v>
      </c>
      <c r="B480" t="s">
        <v>44</v>
      </c>
      <c r="C480" s="2">
        <f>HYPERLINK("https://cao.dolgi.msk.ru/account/1011192639/", 1011192639)</f>
        <v>1011192639</v>
      </c>
      <c r="D480">
        <v>185208.53</v>
      </c>
    </row>
    <row r="481" spans="1:4" x14ac:dyDescent="0.25">
      <c r="A481" t="s">
        <v>235</v>
      </c>
      <c r="B481" t="s">
        <v>33</v>
      </c>
      <c r="C481" s="2">
        <f>HYPERLINK("https://cao.dolgi.msk.ru/account/1011192532/", 1011192532)</f>
        <v>1011192532</v>
      </c>
      <c r="D481">
        <v>4265.38</v>
      </c>
    </row>
    <row r="482" spans="1:4" x14ac:dyDescent="0.25">
      <c r="A482" t="s">
        <v>235</v>
      </c>
      <c r="B482" t="s">
        <v>37</v>
      </c>
      <c r="C482" s="2">
        <f>HYPERLINK("https://cao.dolgi.msk.ru/account/1011192735/", 1011192735)</f>
        <v>1011192735</v>
      </c>
      <c r="D482">
        <v>10406.540000000001</v>
      </c>
    </row>
    <row r="483" spans="1:4" x14ac:dyDescent="0.25">
      <c r="A483" t="s">
        <v>236</v>
      </c>
      <c r="B483" t="s">
        <v>46</v>
      </c>
      <c r="C483" s="2">
        <f>HYPERLINK("https://cao.dolgi.msk.ru/account/1011539743/", 1011539743)</f>
        <v>1011539743</v>
      </c>
      <c r="D483">
        <v>25437.279999999999</v>
      </c>
    </row>
    <row r="484" spans="1:4" x14ac:dyDescent="0.25">
      <c r="A484" t="s">
        <v>237</v>
      </c>
      <c r="B484" t="s">
        <v>14</v>
      </c>
      <c r="C484" s="2">
        <f>HYPERLINK("https://cao.dolgi.msk.ru/account/1011393668/", 1011393668)</f>
        <v>1011393668</v>
      </c>
      <c r="D484">
        <v>316797.28999999998</v>
      </c>
    </row>
    <row r="485" spans="1:4" x14ac:dyDescent="0.25">
      <c r="A485" t="s">
        <v>237</v>
      </c>
      <c r="B485" t="s">
        <v>76</v>
      </c>
      <c r="C485" s="2">
        <f>HYPERLINK("https://cao.dolgi.msk.ru/account/1011393617/", 1011393617)</f>
        <v>1011393617</v>
      </c>
      <c r="D485">
        <v>515142.18</v>
      </c>
    </row>
    <row r="486" spans="1:4" x14ac:dyDescent="0.25">
      <c r="A486" t="s">
        <v>237</v>
      </c>
      <c r="B486" t="s">
        <v>105</v>
      </c>
      <c r="C486" s="2">
        <f>HYPERLINK("https://cao.dolgi.msk.ru/account/1011393481/", 1011393481)</f>
        <v>1011393481</v>
      </c>
      <c r="D486">
        <v>47807.51</v>
      </c>
    </row>
    <row r="487" spans="1:4" x14ac:dyDescent="0.25">
      <c r="A487" t="s">
        <v>237</v>
      </c>
      <c r="B487" t="s">
        <v>108</v>
      </c>
      <c r="C487" s="2">
        <f>HYPERLINK("https://cao.dolgi.msk.ru/account/1011393561/", 1011393561)</f>
        <v>1011393561</v>
      </c>
      <c r="D487">
        <v>9714.7099999999991</v>
      </c>
    </row>
    <row r="488" spans="1:4" x14ac:dyDescent="0.25">
      <c r="A488" t="s">
        <v>237</v>
      </c>
      <c r="B488" t="s">
        <v>30</v>
      </c>
      <c r="C488" s="2">
        <f>HYPERLINK("https://cao.dolgi.msk.ru/account/1011393326/", 1011393326)</f>
        <v>1011393326</v>
      </c>
      <c r="D488">
        <v>29624.23</v>
      </c>
    </row>
    <row r="489" spans="1:4" x14ac:dyDescent="0.25">
      <c r="A489" t="s">
        <v>237</v>
      </c>
      <c r="B489" t="s">
        <v>21</v>
      </c>
      <c r="C489" s="2">
        <f>HYPERLINK("https://cao.dolgi.msk.ru/account/1011393457/", 1011393457)</f>
        <v>1011393457</v>
      </c>
      <c r="D489">
        <v>6364</v>
      </c>
    </row>
    <row r="490" spans="1:4" x14ac:dyDescent="0.25">
      <c r="A490" t="s">
        <v>238</v>
      </c>
      <c r="B490" t="s">
        <v>65</v>
      </c>
      <c r="C490" s="2">
        <f>HYPERLINK("https://cao.dolgi.msk.ru/account/1011017873/", 1011017873)</f>
        <v>1011017873</v>
      </c>
      <c r="D490">
        <v>13052.64</v>
      </c>
    </row>
    <row r="491" spans="1:4" x14ac:dyDescent="0.25">
      <c r="A491" t="s">
        <v>239</v>
      </c>
      <c r="B491" t="s">
        <v>6</v>
      </c>
      <c r="C491" s="2">
        <f>HYPERLINK("https://cao.dolgi.msk.ru/account/1011326748/", 1011326748)</f>
        <v>1011326748</v>
      </c>
      <c r="D491">
        <v>3855.11</v>
      </c>
    </row>
    <row r="492" spans="1:4" x14ac:dyDescent="0.25">
      <c r="A492" t="s">
        <v>239</v>
      </c>
      <c r="B492" t="s">
        <v>6</v>
      </c>
      <c r="C492" s="2">
        <f>HYPERLINK("https://cao.dolgi.msk.ru/account/1011327513/", 1011327513)</f>
        <v>1011327513</v>
      </c>
      <c r="D492">
        <v>4187.03</v>
      </c>
    </row>
    <row r="493" spans="1:4" x14ac:dyDescent="0.25">
      <c r="A493" t="s">
        <v>239</v>
      </c>
      <c r="B493" t="s">
        <v>34</v>
      </c>
      <c r="C493" s="2">
        <f>HYPERLINK("https://cao.dolgi.msk.ru/account/1011327185/", 1011327185)</f>
        <v>1011327185</v>
      </c>
      <c r="D493">
        <v>85521.63</v>
      </c>
    </row>
    <row r="494" spans="1:4" x14ac:dyDescent="0.25">
      <c r="A494" t="s">
        <v>239</v>
      </c>
      <c r="B494" t="s">
        <v>34</v>
      </c>
      <c r="C494" s="2">
        <f>HYPERLINK("https://cao.dolgi.msk.ru/account/1011327548/", 1011327548)</f>
        <v>1011327548</v>
      </c>
      <c r="D494">
        <v>214708.68</v>
      </c>
    </row>
    <row r="495" spans="1:4" x14ac:dyDescent="0.25">
      <c r="A495" t="s">
        <v>239</v>
      </c>
      <c r="B495" t="s">
        <v>39</v>
      </c>
      <c r="C495" s="2">
        <f>HYPERLINK("https://cao.dolgi.msk.ru/account/1011327337/", 1011327337)</f>
        <v>1011327337</v>
      </c>
      <c r="D495">
        <v>17846.88</v>
      </c>
    </row>
    <row r="496" spans="1:4" x14ac:dyDescent="0.25">
      <c r="A496" t="s">
        <v>239</v>
      </c>
      <c r="B496" t="s">
        <v>9</v>
      </c>
      <c r="C496" s="2">
        <f>HYPERLINK("https://cao.dolgi.msk.ru/account/1011327433/", 1011327433)</f>
        <v>1011327433</v>
      </c>
      <c r="D496">
        <v>11725.63</v>
      </c>
    </row>
    <row r="497" spans="1:4" x14ac:dyDescent="0.25">
      <c r="A497" t="s">
        <v>239</v>
      </c>
      <c r="B497" t="s">
        <v>105</v>
      </c>
      <c r="C497" s="2">
        <f>HYPERLINK("https://cao.dolgi.msk.ru/account/1011327142/", 1011327142)</f>
        <v>1011327142</v>
      </c>
      <c r="D497">
        <v>23593.37</v>
      </c>
    </row>
    <row r="498" spans="1:4" x14ac:dyDescent="0.25">
      <c r="A498" t="s">
        <v>239</v>
      </c>
      <c r="B498" t="s">
        <v>108</v>
      </c>
      <c r="C498" s="2">
        <f>HYPERLINK("https://cao.dolgi.msk.ru/account/1011546978/", 1011546978)</f>
        <v>1011546978</v>
      </c>
      <c r="D498">
        <v>36101.919999999998</v>
      </c>
    </row>
    <row r="499" spans="1:4" x14ac:dyDescent="0.25">
      <c r="A499" t="s">
        <v>239</v>
      </c>
      <c r="B499" t="s">
        <v>49</v>
      </c>
      <c r="C499" s="2">
        <f>HYPERLINK("https://cao.dolgi.msk.ru/account/1011327361/", 1011327361)</f>
        <v>1011327361</v>
      </c>
      <c r="D499">
        <v>213375.42</v>
      </c>
    </row>
    <row r="500" spans="1:4" x14ac:dyDescent="0.25">
      <c r="A500" t="s">
        <v>239</v>
      </c>
      <c r="B500" t="s">
        <v>31</v>
      </c>
      <c r="C500" s="2">
        <f>HYPERLINK("https://cao.dolgi.msk.ru/account/1011327521/", 1011327521)</f>
        <v>1011327521</v>
      </c>
      <c r="D500">
        <v>20257.560000000001</v>
      </c>
    </row>
    <row r="501" spans="1:4" x14ac:dyDescent="0.25">
      <c r="A501" t="s">
        <v>239</v>
      </c>
      <c r="B501" t="s">
        <v>33</v>
      </c>
      <c r="C501" s="2">
        <f>HYPERLINK("https://cao.dolgi.msk.ru/account/1011327169/", 1011327169)</f>
        <v>1011327169</v>
      </c>
      <c r="D501">
        <v>38601.15</v>
      </c>
    </row>
    <row r="502" spans="1:4" x14ac:dyDescent="0.25">
      <c r="A502" t="s">
        <v>239</v>
      </c>
      <c r="B502" t="s">
        <v>54</v>
      </c>
      <c r="C502" s="2">
        <f>HYPERLINK("https://cao.dolgi.msk.ru/account/1011327468/", 1011327468)</f>
        <v>1011327468</v>
      </c>
      <c r="D502">
        <v>14700.22</v>
      </c>
    </row>
    <row r="503" spans="1:4" x14ac:dyDescent="0.25">
      <c r="A503" t="s">
        <v>239</v>
      </c>
      <c r="B503" t="s">
        <v>129</v>
      </c>
      <c r="C503" s="2">
        <f>HYPERLINK("https://cao.dolgi.msk.ru/account/1011327839/", 1011327839)</f>
        <v>1011327839</v>
      </c>
      <c r="D503">
        <v>10385.6</v>
      </c>
    </row>
    <row r="504" spans="1:4" x14ac:dyDescent="0.25">
      <c r="A504" t="s">
        <v>239</v>
      </c>
      <c r="B504" t="s">
        <v>121</v>
      </c>
      <c r="C504" s="2">
        <f>HYPERLINK("https://cao.dolgi.msk.ru/account/1011327476/", 1011327476)</f>
        <v>1011327476</v>
      </c>
      <c r="D504">
        <v>14337.65</v>
      </c>
    </row>
    <row r="505" spans="1:4" x14ac:dyDescent="0.25">
      <c r="A505" t="s">
        <v>239</v>
      </c>
      <c r="B505" t="s">
        <v>78</v>
      </c>
      <c r="C505" s="2">
        <f>HYPERLINK("https://cao.dolgi.msk.ru/account/1011327302/", 1011327302)</f>
        <v>1011327302</v>
      </c>
      <c r="D505">
        <v>13940.67</v>
      </c>
    </row>
    <row r="506" spans="1:4" x14ac:dyDescent="0.25">
      <c r="A506" t="s">
        <v>239</v>
      </c>
      <c r="B506" t="s">
        <v>240</v>
      </c>
      <c r="C506" s="2">
        <f>HYPERLINK("https://cao.dolgi.msk.ru/account/1011326879/", 1011326879)</f>
        <v>1011326879</v>
      </c>
      <c r="D506">
        <v>8612.4599999999991</v>
      </c>
    </row>
    <row r="507" spans="1:4" x14ac:dyDescent="0.25">
      <c r="A507" t="s">
        <v>239</v>
      </c>
      <c r="B507" t="s">
        <v>79</v>
      </c>
      <c r="C507" s="2">
        <f>HYPERLINK("https://cao.dolgi.msk.ru/account/1011326916/", 1011326916)</f>
        <v>1011326916</v>
      </c>
      <c r="D507">
        <v>17147.82</v>
      </c>
    </row>
    <row r="508" spans="1:4" x14ac:dyDescent="0.25">
      <c r="A508" t="s">
        <v>239</v>
      </c>
      <c r="B508" t="s">
        <v>183</v>
      </c>
      <c r="C508" s="2">
        <f>HYPERLINK("https://cao.dolgi.msk.ru/account/1011326887/", 1011326887)</f>
        <v>1011326887</v>
      </c>
      <c r="D508">
        <v>6484.9</v>
      </c>
    </row>
    <row r="509" spans="1:4" x14ac:dyDescent="0.25">
      <c r="A509" t="s">
        <v>239</v>
      </c>
      <c r="B509" t="s">
        <v>59</v>
      </c>
      <c r="C509" s="2">
        <f>HYPERLINK("https://cao.dolgi.msk.ru/account/1011327118/", 1011327118)</f>
        <v>1011327118</v>
      </c>
      <c r="D509">
        <v>38774.79</v>
      </c>
    </row>
    <row r="510" spans="1:4" x14ac:dyDescent="0.25">
      <c r="A510" t="s">
        <v>239</v>
      </c>
      <c r="B510" t="s">
        <v>59</v>
      </c>
      <c r="C510" s="2">
        <f>HYPERLINK("https://cao.dolgi.msk.ru/account/1011327695/", 1011327695)</f>
        <v>1011327695</v>
      </c>
      <c r="D510">
        <v>12623.86</v>
      </c>
    </row>
    <row r="511" spans="1:4" x14ac:dyDescent="0.25">
      <c r="A511" t="s">
        <v>239</v>
      </c>
      <c r="B511" t="s">
        <v>59</v>
      </c>
      <c r="C511" s="2">
        <f>HYPERLINK("https://cao.dolgi.msk.ru/account/1011327898/", 1011327898)</f>
        <v>1011327898</v>
      </c>
      <c r="D511">
        <v>8280.64</v>
      </c>
    </row>
    <row r="512" spans="1:4" x14ac:dyDescent="0.25">
      <c r="A512" t="s">
        <v>239</v>
      </c>
      <c r="B512" t="s">
        <v>91</v>
      </c>
      <c r="C512" s="2">
        <f>HYPERLINK("https://cao.dolgi.msk.ru/account/1011327249/", 1011327249)</f>
        <v>1011327249</v>
      </c>
      <c r="D512">
        <v>38650.71</v>
      </c>
    </row>
    <row r="513" spans="1:4" x14ac:dyDescent="0.25">
      <c r="A513" t="s">
        <v>239</v>
      </c>
      <c r="B513" t="s">
        <v>81</v>
      </c>
      <c r="C513" s="2">
        <f>HYPERLINK("https://cao.dolgi.msk.ru/account/1011326991/", 1011326991)</f>
        <v>1011326991</v>
      </c>
      <c r="D513">
        <v>10054.370000000001</v>
      </c>
    </row>
    <row r="514" spans="1:4" x14ac:dyDescent="0.25">
      <c r="A514" t="s">
        <v>239</v>
      </c>
      <c r="B514" t="s">
        <v>173</v>
      </c>
      <c r="C514" s="2">
        <f>HYPERLINK("https://cao.dolgi.msk.ru/account/1011327193/", 1011327193)</f>
        <v>1011327193</v>
      </c>
      <c r="D514">
        <v>12118.11</v>
      </c>
    </row>
    <row r="515" spans="1:4" x14ac:dyDescent="0.25">
      <c r="A515" t="s">
        <v>241</v>
      </c>
      <c r="B515" t="s">
        <v>19</v>
      </c>
      <c r="C515" s="2">
        <f>HYPERLINK("https://cao.dolgi.msk.ru/account/1011069083/", 1011069083)</f>
        <v>1011069083</v>
      </c>
      <c r="D515">
        <v>20042.849999999999</v>
      </c>
    </row>
    <row r="516" spans="1:4" x14ac:dyDescent="0.25">
      <c r="A516" t="s">
        <v>242</v>
      </c>
      <c r="B516" t="s">
        <v>46</v>
      </c>
      <c r="C516" s="2">
        <f>HYPERLINK("https://cao.dolgi.msk.ru/account/1011092603/", 1011092603)</f>
        <v>1011092603</v>
      </c>
      <c r="D516">
        <v>140267.66</v>
      </c>
    </row>
    <row r="517" spans="1:4" x14ac:dyDescent="0.25">
      <c r="A517" t="s">
        <v>242</v>
      </c>
      <c r="B517" t="s">
        <v>106</v>
      </c>
      <c r="C517" s="2">
        <f>HYPERLINK("https://cao.dolgi.msk.ru/account/1011092267/", 1011092267)</f>
        <v>1011092267</v>
      </c>
      <c r="D517">
        <v>200325.78</v>
      </c>
    </row>
    <row r="518" spans="1:4" x14ac:dyDescent="0.25">
      <c r="A518" t="s">
        <v>242</v>
      </c>
      <c r="B518" t="s">
        <v>129</v>
      </c>
      <c r="C518" s="2">
        <f>HYPERLINK("https://cao.dolgi.msk.ru/account/1011093446/", 1011093446)</f>
        <v>1011093446</v>
      </c>
      <c r="D518">
        <v>48656.32</v>
      </c>
    </row>
    <row r="519" spans="1:4" x14ac:dyDescent="0.25">
      <c r="A519" t="s">
        <v>242</v>
      </c>
      <c r="B519" t="s">
        <v>38</v>
      </c>
      <c r="C519" s="2">
        <f>HYPERLINK("https://cao.dolgi.msk.ru/account/1011093243/", 1011093243)</f>
        <v>1011093243</v>
      </c>
      <c r="D519">
        <v>9228.4699999999993</v>
      </c>
    </row>
    <row r="520" spans="1:4" x14ac:dyDescent="0.25">
      <c r="A520" t="s">
        <v>242</v>
      </c>
      <c r="B520" t="s">
        <v>112</v>
      </c>
      <c r="C520" s="2">
        <f>HYPERLINK("https://cao.dolgi.msk.ru/account/1011093956/", 1011093956)</f>
        <v>1011093956</v>
      </c>
      <c r="D520">
        <v>19494.13</v>
      </c>
    </row>
    <row r="521" spans="1:4" x14ac:dyDescent="0.25">
      <c r="A521" t="s">
        <v>242</v>
      </c>
      <c r="B521" t="s">
        <v>170</v>
      </c>
      <c r="C521" s="2">
        <f>HYPERLINK("https://cao.dolgi.msk.ru/account/1011093999/", 1011093999)</f>
        <v>1011093999</v>
      </c>
      <c r="D521">
        <v>13941.6</v>
      </c>
    </row>
    <row r="522" spans="1:4" x14ac:dyDescent="0.25">
      <c r="A522" t="s">
        <v>242</v>
      </c>
      <c r="B522" t="s">
        <v>184</v>
      </c>
      <c r="C522" s="2">
        <f>HYPERLINK("https://cao.dolgi.msk.ru/account/1011093008/", 1011093008)</f>
        <v>1011093008</v>
      </c>
      <c r="D522">
        <v>4626.45</v>
      </c>
    </row>
    <row r="523" spans="1:4" x14ac:dyDescent="0.25">
      <c r="A523" t="s">
        <v>242</v>
      </c>
      <c r="B523" t="s">
        <v>81</v>
      </c>
      <c r="C523" s="2">
        <f>HYPERLINK("https://cao.dolgi.msk.ru/account/1011093497/", 1011093497)</f>
        <v>1011093497</v>
      </c>
      <c r="D523">
        <v>409800.78</v>
      </c>
    </row>
    <row r="524" spans="1:4" x14ac:dyDescent="0.25">
      <c r="A524" t="s">
        <v>242</v>
      </c>
      <c r="B524" t="s">
        <v>61</v>
      </c>
      <c r="C524" s="2">
        <f>HYPERLINK("https://cao.dolgi.msk.ru/account/1011093067/", 1011093067)</f>
        <v>1011093067</v>
      </c>
      <c r="D524">
        <v>8693.4500000000007</v>
      </c>
    </row>
    <row r="525" spans="1:4" x14ac:dyDescent="0.25">
      <c r="A525" t="s">
        <v>242</v>
      </c>
      <c r="B525" t="s">
        <v>138</v>
      </c>
      <c r="C525" s="2">
        <f>HYPERLINK("https://cao.dolgi.msk.ru/account/1011093788/", 1011093788)</f>
        <v>1011093788</v>
      </c>
      <c r="D525">
        <v>10462.67</v>
      </c>
    </row>
    <row r="526" spans="1:4" x14ac:dyDescent="0.25">
      <c r="A526" t="s">
        <v>242</v>
      </c>
      <c r="B526" t="s">
        <v>62</v>
      </c>
      <c r="C526" s="2">
        <f>HYPERLINK("https://cao.dolgi.msk.ru/account/1011093083/", 1011093083)</f>
        <v>1011093083</v>
      </c>
      <c r="D526">
        <v>27009.69</v>
      </c>
    </row>
    <row r="527" spans="1:4" x14ac:dyDescent="0.25">
      <c r="A527" t="s">
        <v>242</v>
      </c>
      <c r="B527" t="s">
        <v>243</v>
      </c>
      <c r="C527" s="2">
        <f>HYPERLINK("https://cao.dolgi.msk.ru/account/1011093593/", 1011093593)</f>
        <v>1011093593</v>
      </c>
      <c r="D527">
        <v>18224.78</v>
      </c>
    </row>
    <row r="528" spans="1:4" x14ac:dyDescent="0.25">
      <c r="A528" t="s">
        <v>244</v>
      </c>
      <c r="B528" t="s">
        <v>7</v>
      </c>
      <c r="C528" s="2">
        <f>HYPERLINK("https://cao.dolgi.msk.ru/account/1011541464/", 1011541464)</f>
        <v>1011541464</v>
      </c>
      <c r="D528">
        <v>27440.05</v>
      </c>
    </row>
    <row r="529" spans="1:4" x14ac:dyDescent="0.25">
      <c r="A529" t="s">
        <v>245</v>
      </c>
      <c r="B529" t="s">
        <v>13</v>
      </c>
      <c r="C529" s="2">
        <f>HYPERLINK("https://cao.dolgi.msk.ru/account/1010307318/", 1010307318)</f>
        <v>1010307318</v>
      </c>
      <c r="D529">
        <v>13253.51</v>
      </c>
    </row>
    <row r="530" spans="1:4" x14ac:dyDescent="0.25">
      <c r="A530" t="s">
        <v>245</v>
      </c>
      <c r="B530" t="s">
        <v>13</v>
      </c>
      <c r="C530" s="2">
        <f>HYPERLINK("https://cao.dolgi.msk.ru/account/1010366916/", 1010366916)</f>
        <v>1010366916</v>
      </c>
      <c r="D530">
        <v>15966.14</v>
      </c>
    </row>
    <row r="531" spans="1:4" x14ac:dyDescent="0.25">
      <c r="A531" t="s">
        <v>245</v>
      </c>
      <c r="B531" t="s">
        <v>13</v>
      </c>
      <c r="C531" s="2">
        <f>HYPERLINK("https://cao.dolgi.msk.ru/account/1011012677/", 1011012677)</f>
        <v>1011012677</v>
      </c>
      <c r="D531">
        <v>12807.15</v>
      </c>
    </row>
    <row r="532" spans="1:4" x14ac:dyDescent="0.25">
      <c r="A532" t="s">
        <v>245</v>
      </c>
      <c r="B532" t="s">
        <v>34</v>
      </c>
      <c r="C532" s="2">
        <f>HYPERLINK("https://cao.dolgi.msk.ru/account/1010307481/", 1010307481)</f>
        <v>1010307481</v>
      </c>
      <c r="D532">
        <v>6164.63</v>
      </c>
    </row>
    <row r="533" spans="1:4" x14ac:dyDescent="0.25">
      <c r="A533" t="s">
        <v>245</v>
      </c>
      <c r="B533" t="s">
        <v>34</v>
      </c>
      <c r="C533" s="2">
        <f>HYPERLINK("https://cao.dolgi.msk.ru/account/1010307529/", 1010307529)</f>
        <v>1010307529</v>
      </c>
      <c r="D533">
        <v>5943.31</v>
      </c>
    </row>
    <row r="534" spans="1:4" x14ac:dyDescent="0.25">
      <c r="A534" t="s">
        <v>245</v>
      </c>
      <c r="B534" t="s">
        <v>34</v>
      </c>
      <c r="C534" s="2">
        <f>HYPERLINK("https://cao.dolgi.msk.ru/account/1011516381/", 1011516381)</f>
        <v>1011516381</v>
      </c>
      <c r="D534">
        <v>129249.28</v>
      </c>
    </row>
    <row r="535" spans="1:4" x14ac:dyDescent="0.25">
      <c r="A535" t="s">
        <v>245</v>
      </c>
      <c r="B535" t="s">
        <v>39</v>
      </c>
      <c r="C535" s="2">
        <f>HYPERLINK("https://cao.dolgi.msk.ru/account/1010307676/", 1010307676)</f>
        <v>1010307676</v>
      </c>
      <c r="D535">
        <v>8228.74</v>
      </c>
    </row>
    <row r="536" spans="1:4" x14ac:dyDescent="0.25">
      <c r="A536" t="s">
        <v>245</v>
      </c>
      <c r="B536" t="s">
        <v>76</v>
      </c>
      <c r="C536" s="2">
        <f>HYPERLINK("https://cao.dolgi.msk.ru/account/1010308054/", 1010308054)</f>
        <v>1010308054</v>
      </c>
      <c r="D536">
        <v>9527.56</v>
      </c>
    </row>
    <row r="537" spans="1:4" x14ac:dyDescent="0.25">
      <c r="A537" t="s">
        <v>246</v>
      </c>
      <c r="B537" t="s">
        <v>10</v>
      </c>
      <c r="C537" s="2">
        <f>HYPERLINK("https://cao.dolgi.msk.ru/account/1019003628/", 1019003628)</f>
        <v>1019003628</v>
      </c>
      <c r="D537">
        <v>3798.81</v>
      </c>
    </row>
    <row r="538" spans="1:4" x14ac:dyDescent="0.25">
      <c r="A538" t="s">
        <v>247</v>
      </c>
      <c r="B538" t="s">
        <v>9</v>
      </c>
      <c r="C538" s="2">
        <f>HYPERLINK("https://cao.dolgi.msk.ru/account/1011472657/", 1011472657)</f>
        <v>1011472657</v>
      </c>
      <c r="D538">
        <v>3828.79</v>
      </c>
    </row>
    <row r="539" spans="1:4" x14ac:dyDescent="0.25">
      <c r="A539" t="s">
        <v>247</v>
      </c>
      <c r="B539" t="s">
        <v>10</v>
      </c>
      <c r="C539" s="2">
        <f>HYPERLINK("https://cao.dolgi.msk.ru/account/1011472382/", 1011472382)</f>
        <v>1011472382</v>
      </c>
      <c r="D539">
        <v>7551.05</v>
      </c>
    </row>
    <row r="540" spans="1:4" x14ac:dyDescent="0.25">
      <c r="A540" t="s">
        <v>247</v>
      </c>
      <c r="B540" t="s">
        <v>35</v>
      </c>
      <c r="C540" s="2">
        <f>HYPERLINK("https://cao.dolgi.msk.ru/account/1011472876/", 1011472876)</f>
        <v>1011472876</v>
      </c>
      <c r="D540">
        <v>18733.68</v>
      </c>
    </row>
    <row r="541" spans="1:4" x14ac:dyDescent="0.25">
      <c r="A541" t="s">
        <v>247</v>
      </c>
      <c r="B541" t="s">
        <v>36</v>
      </c>
      <c r="C541" s="2">
        <f>HYPERLINK("https://cao.dolgi.msk.ru/account/1011472737/", 1011472737)</f>
        <v>1011472737</v>
      </c>
      <c r="D541">
        <v>24059.56</v>
      </c>
    </row>
    <row r="542" spans="1:4" x14ac:dyDescent="0.25">
      <c r="A542" t="s">
        <v>248</v>
      </c>
      <c r="B542" t="s">
        <v>5</v>
      </c>
      <c r="C542" s="2">
        <f>HYPERLINK("https://cao.dolgi.msk.ru/account/1010258165/", 1010258165)</f>
        <v>1010258165</v>
      </c>
      <c r="D542">
        <v>3705.96</v>
      </c>
    </row>
    <row r="543" spans="1:4" x14ac:dyDescent="0.25">
      <c r="A543" t="s">
        <v>248</v>
      </c>
      <c r="B543" t="s">
        <v>17</v>
      </c>
      <c r="C543" s="2">
        <f>HYPERLINK("https://cao.dolgi.msk.ru/account/1010258229/", 1010258229)</f>
        <v>1010258229</v>
      </c>
      <c r="D543">
        <v>7329.65</v>
      </c>
    </row>
    <row r="544" spans="1:4" x14ac:dyDescent="0.25">
      <c r="A544" t="s">
        <v>248</v>
      </c>
      <c r="B544" t="s">
        <v>23</v>
      </c>
      <c r="C544" s="2">
        <f>HYPERLINK("https://cao.dolgi.msk.ru/account/1010258261/", 1010258261)</f>
        <v>1010258261</v>
      </c>
      <c r="D544">
        <v>28806.36</v>
      </c>
    </row>
    <row r="545" spans="1:4" x14ac:dyDescent="0.25">
      <c r="A545" t="s">
        <v>248</v>
      </c>
      <c r="B545" t="s">
        <v>41</v>
      </c>
      <c r="C545" s="2">
        <f>HYPERLINK("https://cao.dolgi.msk.ru/account/1010258333/", 1010258333)</f>
        <v>1010258333</v>
      </c>
      <c r="D545">
        <v>6262.98</v>
      </c>
    </row>
    <row r="546" spans="1:4" x14ac:dyDescent="0.25">
      <c r="A546" t="s">
        <v>248</v>
      </c>
      <c r="B546" t="s">
        <v>119</v>
      </c>
      <c r="C546" s="2">
        <f>HYPERLINK("https://cao.dolgi.msk.ru/account/1010258501/", 1010258501)</f>
        <v>1010258501</v>
      </c>
      <c r="D546">
        <v>43105.04</v>
      </c>
    </row>
    <row r="547" spans="1:4" x14ac:dyDescent="0.25">
      <c r="A547" t="s">
        <v>248</v>
      </c>
      <c r="B547" t="s">
        <v>54</v>
      </c>
      <c r="C547" s="2">
        <f>HYPERLINK("https://cao.dolgi.msk.ru/account/1010259352/", 1010259352)</f>
        <v>1010259352</v>
      </c>
      <c r="D547">
        <v>5742.55</v>
      </c>
    </row>
    <row r="548" spans="1:4" x14ac:dyDescent="0.25">
      <c r="A548" t="s">
        <v>248</v>
      </c>
      <c r="B548" t="s">
        <v>37</v>
      </c>
      <c r="C548" s="2">
        <f>HYPERLINK("https://cao.dolgi.msk.ru/account/1010258683/", 1010258683)</f>
        <v>1010258683</v>
      </c>
      <c r="D548">
        <v>14514.08</v>
      </c>
    </row>
    <row r="549" spans="1:4" x14ac:dyDescent="0.25">
      <c r="A549" t="s">
        <v>248</v>
      </c>
      <c r="B549" t="s">
        <v>249</v>
      </c>
      <c r="C549" s="2">
        <f>HYPERLINK("https://cao.dolgi.msk.ru/account/1010258755/", 1010258755)</f>
        <v>1010258755</v>
      </c>
      <c r="D549">
        <v>7228</v>
      </c>
    </row>
    <row r="550" spans="1:4" x14ac:dyDescent="0.25">
      <c r="A550" t="s">
        <v>248</v>
      </c>
      <c r="B550" t="s">
        <v>55</v>
      </c>
      <c r="C550" s="2">
        <f>HYPERLINK("https://cao.dolgi.msk.ru/account/1010258819/", 1010258819)</f>
        <v>1010258819</v>
      </c>
      <c r="D550">
        <v>4932.29</v>
      </c>
    </row>
    <row r="551" spans="1:4" x14ac:dyDescent="0.25">
      <c r="A551" t="s">
        <v>248</v>
      </c>
      <c r="B551" t="s">
        <v>145</v>
      </c>
      <c r="C551" s="2">
        <f>HYPERLINK("https://cao.dolgi.msk.ru/account/1010258923/", 1010258923)</f>
        <v>1010258923</v>
      </c>
      <c r="D551">
        <v>16425.78</v>
      </c>
    </row>
    <row r="552" spans="1:4" x14ac:dyDescent="0.25">
      <c r="A552" t="s">
        <v>248</v>
      </c>
      <c r="B552" t="s">
        <v>122</v>
      </c>
      <c r="C552" s="2">
        <f>HYPERLINK("https://cao.dolgi.msk.ru/account/1019018715/", 1019018715)</f>
        <v>1019018715</v>
      </c>
      <c r="D552">
        <v>1657.41</v>
      </c>
    </row>
    <row r="553" spans="1:4" x14ac:dyDescent="0.25">
      <c r="A553" t="s">
        <v>248</v>
      </c>
      <c r="B553" t="s">
        <v>122</v>
      </c>
      <c r="C553" s="2">
        <f>HYPERLINK("https://cao.dolgi.msk.ru/account/1019023602/", 1019023602)</f>
        <v>1019023602</v>
      </c>
      <c r="D553">
        <v>2418.3200000000002</v>
      </c>
    </row>
    <row r="554" spans="1:4" x14ac:dyDescent="0.25">
      <c r="A554" t="s">
        <v>250</v>
      </c>
      <c r="B554" t="s">
        <v>19</v>
      </c>
      <c r="C554" s="2">
        <f>HYPERLINK("https://cao.dolgi.msk.ru/account/1011135677/", 1011135677)</f>
        <v>1011135677</v>
      </c>
      <c r="D554">
        <v>46512.74</v>
      </c>
    </row>
    <row r="555" spans="1:4" x14ac:dyDescent="0.25">
      <c r="A555" t="s">
        <v>251</v>
      </c>
      <c r="B555" t="s">
        <v>14</v>
      </c>
      <c r="C555" s="2">
        <f>HYPERLINK("https://cao.dolgi.msk.ru/account/1011473123/", 1011473123)</f>
        <v>1011473123</v>
      </c>
      <c r="D555">
        <v>13435.63</v>
      </c>
    </row>
    <row r="556" spans="1:4" x14ac:dyDescent="0.25">
      <c r="A556" t="s">
        <v>251</v>
      </c>
      <c r="B556" t="s">
        <v>34</v>
      </c>
      <c r="C556" s="2">
        <f>HYPERLINK("https://cao.dolgi.msk.ru/account/1011473174/", 1011473174)</f>
        <v>1011473174</v>
      </c>
      <c r="D556">
        <v>40334</v>
      </c>
    </row>
    <row r="557" spans="1:4" x14ac:dyDescent="0.25">
      <c r="A557" t="s">
        <v>251</v>
      </c>
      <c r="B557" t="s">
        <v>105</v>
      </c>
      <c r="C557" s="2">
        <f>HYPERLINK("https://cao.dolgi.msk.ru/account/1011473131/", 1011473131)</f>
        <v>1011473131</v>
      </c>
      <c r="D557">
        <v>27020.82</v>
      </c>
    </row>
    <row r="558" spans="1:4" x14ac:dyDescent="0.25">
      <c r="A558" t="s">
        <v>251</v>
      </c>
      <c r="B558" t="s">
        <v>41</v>
      </c>
      <c r="C558" s="2">
        <f>HYPERLINK("https://cao.dolgi.msk.ru/account/1011473289/", 1011473289)</f>
        <v>1011473289</v>
      </c>
      <c r="D558">
        <v>134260.94</v>
      </c>
    </row>
    <row r="559" spans="1:4" x14ac:dyDescent="0.25">
      <c r="A559" t="s">
        <v>252</v>
      </c>
      <c r="B559" t="s">
        <v>76</v>
      </c>
      <c r="C559" s="2">
        <f>HYPERLINK("https://cao.dolgi.msk.ru/account/1011193324/", 1011193324)</f>
        <v>1011193324</v>
      </c>
      <c r="D559">
        <v>110399.31</v>
      </c>
    </row>
    <row r="560" spans="1:4" x14ac:dyDescent="0.25">
      <c r="A560" t="s">
        <v>252</v>
      </c>
      <c r="B560" t="s">
        <v>28</v>
      </c>
      <c r="C560" s="2">
        <f>HYPERLINK("https://cao.dolgi.msk.ru/account/1011193156/", 1011193156)</f>
        <v>1011193156</v>
      </c>
      <c r="D560">
        <v>17181.18</v>
      </c>
    </row>
    <row r="561" spans="1:4" x14ac:dyDescent="0.25">
      <c r="A561" t="s">
        <v>252</v>
      </c>
      <c r="B561" t="s">
        <v>28</v>
      </c>
      <c r="C561" s="2">
        <f>HYPERLINK("https://cao.dolgi.msk.ru/account/1011193236/", 1011193236)</f>
        <v>1011193236</v>
      </c>
      <c r="D561">
        <v>7644.88</v>
      </c>
    </row>
    <row r="562" spans="1:4" x14ac:dyDescent="0.25">
      <c r="A562" t="s">
        <v>252</v>
      </c>
      <c r="B562" t="s">
        <v>28</v>
      </c>
      <c r="C562" s="2">
        <f>HYPERLINK("https://cao.dolgi.msk.ru/account/1011193404/", 1011193404)</f>
        <v>1011193404</v>
      </c>
      <c r="D562">
        <v>17819.57</v>
      </c>
    </row>
    <row r="563" spans="1:4" x14ac:dyDescent="0.25">
      <c r="A563" t="s">
        <v>252</v>
      </c>
      <c r="B563" t="s">
        <v>16</v>
      </c>
      <c r="C563" s="2">
        <f>HYPERLINK("https://cao.dolgi.msk.ru/account/1011193252/", 1011193252)</f>
        <v>1011193252</v>
      </c>
      <c r="D563">
        <v>144392.75</v>
      </c>
    </row>
    <row r="564" spans="1:4" x14ac:dyDescent="0.25">
      <c r="A564" t="s">
        <v>252</v>
      </c>
      <c r="B564" t="s">
        <v>16</v>
      </c>
      <c r="C564" s="2">
        <f>HYPERLINK("https://cao.dolgi.msk.ru/account/1011193375/", 1011193375)</f>
        <v>1011193375</v>
      </c>
      <c r="D564">
        <v>24247.39</v>
      </c>
    </row>
    <row r="565" spans="1:4" x14ac:dyDescent="0.25">
      <c r="A565" t="s">
        <v>253</v>
      </c>
      <c r="B565" t="s">
        <v>23</v>
      </c>
      <c r="C565" s="2">
        <f>HYPERLINK("https://cao.dolgi.msk.ru/account/1011473481/", 1011473481)</f>
        <v>1011473481</v>
      </c>
      <c r="D565">
        <v>15199.88</v>
      </c>
    </row>
    <row r="566" spans="1:4" x14ac:dyDescent="0.25">
      <c r="A566" t="s">
        <v>253</v>
      </c>
      <c r="B566" t="s">
        <v>26</v>
      </c>
      <c r="C566" s="2">
        <f>HYPERLINK("https://cao.dolgi.msk.ru/account/1011473609/", 1011473609)</f>
        <v>1011473609</v>
      </c>
      <c r="D566">
        <v>16413.47</v>
      </c>
    </row>
    <row r="567" spans="1:4" x14ac:dyDescent="0.25">
      <c r="A567" t="s">
        <v>253</v>
      </c>
      <c r="B567" t="s">
        <v>7</v>
      </c>
      <c r="C567" s="2">
        <f>HYPERLINK("https://cao.dolgi.msk.ru/account/1011473561/", 1011473561)</f>
        <v>1011473561</v>
      </c>
      <c r="D567">
        <v>8714.91</v>
      </c>
    </row>
    <row r="568" spans="1:4" x14ac:dyDescent="0.25">
      <c r="A568" t="s">
        <v>253</v>
      </c>
      <c r="B568" t="s">
        <v>42</v>
      </c>
      <c r="C568" s="2">
        <f>HYPERLINK("https://cao.dolgi.msk.ru/account/1011473465/", 1011473465)</f>
        <v>1011473465</v>
      </c>
      <c r="D568">
        <v>7852.57</v>
      </c>
    </row>
    <row r="569" spans="1:4" x14ac:dyDescent="0.25">
      <c r="A569" t="s">
        <v>253</v>
      </c>
      <c r="B569" t="s">
        <v>43</v>
      </c>
      <c r="C569" s="2">
        <f>HYPERLINK("https://cao.dolgi.msk.ru/account/1011473422/", 1011473422)</f>
        <v>1011473422</v>
      </c>
      <c r="D569">
        <v>7185.1</v>
      </c>
    </row>
    <row r="570" spans="1:4" x14ac:dyDescent="0.25">
      <c r="A570" t="s">
        <v>254</v>
      </c>
      <c r="B570" t="s">
        <v>6</v>
      </c>
      <c r="C570" s="2">
        <f>HYPERLINK("https://cao.dolgi.msk.ru/account/1011330026/", 1011330026)</f>
        <v>1011330026</v>
      </c>
      <c r="D570">
        <v>36914.51</v>
      </c>
    </row>
    <row r="571" spans="1:4" x14ac:dyDescent="0.25">
      <c r="A571" t="s">
        <v>254</v>
      </c>
      <c r="B571" t="s">
        <v>10</v>
      </c>
      <c r="C571" s="2">
        <f>HYPERLINK("https://cao.dolgi.msk.ru/account/1011330245/", 1011330245)</f>
        <v>1011330245</v>
      </c>
      <c r="D571">
        <v>29047.21</v>
      </c>
    </row>
    <row r="572" spans="1:4" x14ac:dyDescent="0.25">
      <c r="A572" t="s">
        <v>254</v>
      </c>
      <c r="B572" t="s">
        <v>17</v>
      </c>
      <c r="C572" s="2">
        <f>HYPERLINK("https://cao.dolgi.msk.ru/account/1011330288/", 1011330288)</f>
        <v>1011330288</v>
      </c>
      <c r="D572">
        <v>12588.22</v>
      </c>
    </row>
    <row r="573" spans="1:4" x14ac:dyDescent="0.25">
      <c r="A573" t="s">
        <v>254</v>
      </c>
      <c r="B573" t="s">
        <v>26</v>
      </c>
      <c r="C573" s="2">
        <f>HYPERLINK("https://cao.dolgi.msk.ru/account/1011330122/", 1011330122)</f>
        <v>1011330122</v>
      </c>
      <c r="D573">
        <v>8445.73</v>
      </c>
    </row>
    <row r="574" spans="1:4" x14ac:dyDescent="0.25">
      <c r="A574" t="s">
        <v>254</v>
      </c>
      <c r="B574" t="s">
        <v>26</v>
      </c>
      <c r="C574" s="2">
        <f>HYPERLINK("https://cao.dolgi.msk.ru/account/1011507637/", 1011507637)</f>
        <v>1011507637</v>
      </c>
      <c r="D574">
        <v>1054.9100000000001</v>
      </c>
    </row>
    <row r="575" spans="1:4" x14ac:dyDescent="0.25">
      <c r="A575" t="s">
        <v>254</v>
      </c>
      <c r="B575" t="s">
        <v>30</v>
      </c>
      <c r="C575" s="2">
        <f>HYPERLINK("https://cao.dolgi.msk.ru/account/1011330069/", 1011330069)</f>
        <v>1011330069</v>
      </c>
      <c r="D575">
        <v>5909.41</v>
      </c>
    </row>
    <row r="576" spans="1:4" x14ac:dyDescent="0.25">
      <c r="A576" t="s">
        <v>255</v>
      </c>
      <c r="B576" t="s">
        <v>13</v>
      </c>
      <c r="C576" s="2">
        <f>HYPERLINK("https://cao.dolgi.msk.ru/account/1011193543/", 1011193543)</f>
        <v>1011193543</v>
      </c>
      <c r="D576">
        <v>159469.73000000001</v>
      </c>
    </row>
    <row r="577" spans="1:4" x14ac:dyDescent="0.25">
      <c r="A577" t="s">
        <v>255</v>
      </c>
      <c r="B577" t="s">
        <v>39</v>
      </c>
      <c r="C577" s="2">
        <f>HYPERLINK("https://cao.dolgi.msk.ru/account/1011193463/", 1011193463)</f>
        <v>1011193463</v>
      </c>
      <c r="D577">
        <v>154103.76999999999</v>
      </c>
    </row>
    <row r="578" spans="1:4" x14ac:dyDescent="0.25">
      <c r="A578" t="s">
        <v>255</v>
      </c>
      <c r="B578" t="s">
        <v>65</v>
      </c>
      <c r="C578" s="2">
        <f>HYPERLINK("https://cao.dolgi.msk.ru/account/1011193535/", 1011193535)</f>
        <v>1011193535</v>
      </c>
      <c r="D578">
        <v>12079.99</v>
      </c>
    </row>
    <row r="579" spans="1:4" x14ac:dyDescent="0.25">
      <c r="A579" t="s">
        <v>255</v>
      </c>
      <c r="B579" t="s">
        <v>5</v>
      </c>
      <c r="C579" s="2">
        <f>HYPERLINK("https://cao.dolgi.msk.ru/account/1011193551/", 1011193551)</f>
        <v>1011193551</v>
      </c>
      <c r="D579">
        <v>27799.7</v>
      </c>
    </row>
    <row r="580" spans="1:4" x14ac:dyDescent="0.25">
      <c r="A580" t="s">
        <v>256</v>
      </c>
      <c r="B580" t="s">
        <v>39</v>
      </c>
      <c r="C580" s="2">
        <f>HYPERLINK("https://cao.dolgi.msk.ru/account/1011193674/", 1011193674)</f>
        <v>1011193674</v>
      </c>
      <c r="D580">
        <v>19550.240000000002</v>
      </c>
    </row>
    <row r="581" spans="1:4" x14ac:dyDescent="0.25">
      <c r="A581" t="s">
        <v>256</v>
      </c>
      <c r="B581" t="s">
        <v>65</v>
      </c>
      <c r="C581" s="2">
        <f>HYPERLINK("https://cao.dolgi.msk.ru/account/1011193594/", 1011193594)</f>
        <v>1011193594</v>
      </c>
      <c r="D581">
        <v>15097.27</v>
      </c>
    </row>
    <row r="582" spans="1:4" x14ac:dyDescent="0.25">
      <c r="A582" t="s">
        <v>256</v>
      </c>
      <c r="B582" t="s">
        <v>76</v>
      </c>
      <c r="C582" s="2">
        <f>HYPERLINK("https://cao.dolgi.msk.ru/account/1011193682/", 1011193682)</f>
        <v>1011193682</v>
      </c>
      <c r="D582">
        <v>15677</v>
      </c>
    </row>
    <row r="583" spans="1:4" x14ac:dyDescent="0.25">
      <c r="A583" t="s">
        <v>256</v>
      </c>
      <c r="B583" t="s">
        <v>46</v>
      </c>
      <c r="C583" s="2">
        <f>HYPERLINK("https://cao.dolgi.msk.ru/account/1011193623/", 1011193623)</f>
        <v>1011193623</v>
      </c>
      <c r="D583">
        <v>16754.060000000001</v>
      </c>
    </row>
    <row r="584" spans="1:4" x14ac:dyDescent="0.25">
      <c r="A584" t="s">
        <v>257</v>
      </c>
      <c r="B584" t="s">
        <v>19</v>
      </c>
      <c r="C584" s="2">
        <f>HYPERLINK("https://cao.dolgi.msk.ru/account/1011309163/", 1011309163)</f>
        <v>1011309163</v>
      </c>
      <c r="D584">
        <v>45608.44</v>
      </c>
    </row>
    <row r="585" spans="1:4" x14ac:dyDescent="0.25">
      <c r="A585" t="s">
        <v>257</v>
      </c>
      <c r="B585" t="s">
        <v>106</v>
      </c>
      <c r="C585" s="2">
        <f>HYPERLINK("https://cao.dolgi.msk.ru/account/1011309251/", 1011309251)</f>
        <v>1011309251</v>
      </c>
      <c r="D585">
        <v>19748.45</v>
      </c>
    </row>
    <row r="586" spans="1:4" x14ac:dyDescent="0.25">
      <c r="A586" t="s">
        <v>257</v>
      </c>
      <c r="B586" t="s">
        <v>108</v>
      </c>
      <c r="C586" s="2">
        <f>HYPERLINK("https://cao.dolgi.msk.ru/account/1011309227/", 1011309227)</f>
        <v>1011309227</v>
      </c>
      <c r="D586">
        <v>212749.23</v>
      </c>
    </row>
    <row r="587" spans="1:4" x14ac:dyDescent="0.25">
      <c r="A587" t="s">
        <v>258</v>
      </c>
      <c r="B587" t="s">
        <v>39</v>
      </c>
      <c r="C587" s="2">
        <f>HYPERLINK("https://cao.dolgi.msk.ru/account/1011193711/", 1011193711)</f>
        <v>1011193711</v>
      </c>
      <c r="D587">
        <v>4608.7</v>
      </c>
    </row>
    <row r="588" spans="1:4" x14ac:dyDescent="0.25">
      <c r="A588" t="s">
        <v>258</v>
      </c>
      <c r="B588" t="s">
        <v>39</v>
      </c>
      <c r="C588" s="2">
        <f>HYPERLINK("https://cao.dolgi.msk.ru/account/1011193746/", 1011193746)</f>
        <v>1011193746</v>
      </c>
      <c r="D588">
        <v>20690.5</v>
      </c>
    </row>
    <row r="589" spans="1:4" x14ac:dyDescent="0.25">
      <c r="A589" t="s">
        <v>258</v>
      </c>
      <c r="B589" t="s">
        <v>39</v>
      </c>
      <c r="C589" s="2">
        <f>HYPERLINK("https://cao.dolgi.msk.ru/account/1011193754/", 1011193754)</f>
        <v>1011193754</v>
      </c>
      <c r="D589">
        <v>5762.03</v>
      </c>
    </row>
    <row r="590" spans="1:4" x14ac:dyDescent="0.25">
      <c r="A590" t="s">
        <v>258</v>
      </c>
      <c r="B590" t="s">
        <v>9</v>
      </c>
      <c r="C590" s="2">
        <f>HYPERLINK("https://cao.dolgi.msk.ru/account/1011193834/", 1011193834)</f>
        <v>1011193834</v>
      </c>
      <c r="D590">
        <v>19510.189999999999</v>
      </c>
    </row>
    <row r="591" spans="1:4" x14ac:dyDescent="0.25">
      <c r="A591" t="s">
        <v>258</v>
      </c>
      <c r="B591" t="s">
        <v>5</v>
      </c>
      <c r="C591" s="2">
        <f>HYPERLINK("https://cao.dolgi.msk.ru/account/1011193826/", 1011193826)</f>
        <v>1011193826</v>
      </c>
      <c r="D591">
        <v>48469.24</v>
      </c>
    </row>
    <row r="592" spans="1:4" x14ac:dyDescent="0.25">
      <c r="A592" t="s">
        <v>258</v>
      </c>
      <c r="B592" t="s">
        <v>10</v>
      </c>
      <c r="C592" s="2">
        <f>HYPERLINK("https://cao.dolgi.msk.ru/account/1011193789/", 1011193789)</f>
        <v>1011193789</v>
      </c>
      <c r="D592">
        <v>8758.39</v>
      </c>
    </row>
    <row r="593" spans="1:4" x14ac:dyDescent="0.25">
      <c r="A593" t="s">
        <v>259</v>
      </c>
      <c r="B593" t="s">
        <v>10</v>
      </c>
      <c r="C593" s="2">
        <f>HYPERLINK("https://cao.dolgi.msk.ru/account/1011385545/", 1011385545)</f>
        <v>1011385545</v>
      </c>
      <c r="D593">
        <v>9490.9</v>
      </c>
    </row>
    <row r="594" spans="1:4" x14ac:dyDescent="0.25">
      <c r="A594" t="s">
        <v>260</v>
      </c>
      <c r="B594" t="s">
        <v>52</v>
      </c>
      <c r="C594" s="2">
        <f>HYPERLINK("https://cao.dolgi.msk.ru/account/1011310471/", 1011310471)</f>
        <v>1011310471</v>
      </c>
      <c r="D594">
        <v>14447.59</v>
      </c>
    </row>
    <row r="595" spans="1:4" x14ac:dyDescent="0.25">
      <c r="A595" t="s">
        <v>261</v>
      </c>
      <c r="B595" t="s">
        <v>65</v>
      </c>
      <c r="C595" s="2">
        <f>HYPERLINK("https://cao.dolgi.msk.ru/account/1011332427/", 1011332427)</f>
        <v>1011332427</v>
      </c>
      <c r="D595">
        <v>148170.74</v>
      </c>
    </row>
    <row r="596" spans="1:4" x14ac:dyDescent="0.25">
      <c r="A596" t="s">
        <v>261</v>
      </c>
      <c r="B596" t="s">
        <v>17</v>
      </c>
      <c r="C596" s="2">
        <f>HYPERLINK("https://cao.dolgi.msk.ru/account/1011332267/", 1011332267)</f>
        <v>1011332267</v>
      </c>
      <c r="D596">
        <v>16814.63</v>
      </c>
    </row>
    <row r="597" spans="1:4" x14ac:dyDescent="0.25">
      <c r="A597" t="s">
        <v>261</v>
      </c>
      <c r="B597" t="s">
        <v>17</v>
      </c>
      <c r="C597" s="2">
        <f>HYPERLINK("https://cao.dolgi.msk.ru/account/1011332283/", 1011332283)</f>
        <v>1011332283</v>
      </c>
      <c r="D597">
        <v>33598.379999999997</v>
      </c>
    </row>
    <row r="598" spans="1:4" x14ac:dyDescent="0.25">
      <c r="A598" t="s">
        <v>261</v>
      </c>
      <c r="B598" t="s">
        <v>23</v>
      </c>
      <c r="C598" s="2">
        <f>HYPERLINK("https://cao.dolgi.msk.ru/account/1011332144/", 1011332144)</f>
        <v>1011332144</v>
      </c>
      <c r="D598">
        <v>22440.78</v>
      </c>
    </row>
    <row r="599" spans="1:4" x14ac:dyDescent="0.25">
      <c r="A599" t="s">
        <v>261</v>
      </c>
      <c r="B599" t="s">
        <v>52</v>
      </c>
      <c r="C599" s="2">
        <f>HYPERLINK("https://cao.dolgi.msk.ru/account/1011332195/", 1011332195)</f>
        <v>1011332195</v>
      </c>
      <c r="D599">
        <v>5063.67</v>
      </c>
    </row>
    <row r="600" spans="1:4" x14ac:dyDescent="0.25">
      <c r="A600" t="s">
        <v>262</v>
      </c>
      <c r="B600" t="s">
        <v>30</v>
      </c>
      <c r="C600" s="2">
        <f>HYPERLINK("https://cao.dolgi.msk.ru/account/1011332558/", 1011332558)</f>
        <v>1011332558</v>
      </c>
      <c r="D600">
        <v>11438.91</v>
      </c>
    </row>
    <row r="601" spans="1:4" x14ac:dyDescent="0.25">
      <c r="A601" t="s">
        <v>262</v>
      </c>
      <c r="B601" t="s">
        <v>30</v>
      </c>
      <c r="C601" s="2">
        <f>HYPERLINK("https://cao.dolgi.msk.ru/account/1011332742/", 1011332742)</f>
        <v>1011332742</v>
      </c>
      <c r="D601">
        <v>4825.6899999999996</v>
      </c>
    </row>
    <row r="602" spans="1:4" x14ac:dyDescent="0.25">
      <c r="A602" t="s">
        <v>262</v>
      </c>
      <c r="B602" t="s">
        <v>94</v>
      </c>
      <c r="C602" s="2">
        <f>HYPERLINK("https://cao.dolgi.msk.ru/account/1011332734/", 1011332734)</f>
        <v>1011332734</v>
      </c>
      <c r="D602">
        <v>20654.78</v>
      </c>
    </row>
    <row r="603" spans="1:4" x14ac:dyDescent="0.25">
      <c r="A603" t="s">
        <v>262</v>
      </c>
      <c r="B603" t="s">
        <v>120</v>
      </c>
      <c r="C603" s="2">
        <f>HYPERLINK("https://cao.dolgi.msk.ru/account/1011332515/", 1011332515)</f>
        <v>1011332515</v>
      </c>
      <c r="D603">
        <v>13364.18</v>
      </c>
    </row>
    <row r="604" spans="1:4" x14ac:dyDescent="0.25">
      <c r="A604" t="s">
        <v>262</v>
      </c>
      <c r="B604" t="s">
        <v>129</v>
      </c>
      <c r="C604" s="2">
        <f>HYPERLINK("https://cao.dolgi.msk.ru/account/1011332523/", 1011332523)</f>
        <v>1011332523</v>
      </c>
      <c r="D604">
        <v>65137.87</v>
      </c>
    </row>
    <row r="605" spans="1:4" x14ac:dyDescent="0.25">
      <c r="A605" t="s">
        <v>263</v>
      </c>
      <c r="B605" t="s">
        <v>76</v>
      </c>
      <c r="C605" s="2">
        <f>HYPERLINK("https://cao.dolgi.msk.ru/account/1011307774/", 1011307774)</f>
        <v>1011307774</v>
      </c>
      <c r="D605">
        <v>10035.26</v>
      </c>
    </row>
    <row r="606" spans="1:4" x14ac:dyDescent="0.25">
      <c r="A606" t="s">
        <v>263</v>
      </c>
      <c r="B606" t="s">
        <v>18</v>
      </c>
      <c r="C606" s="2">
        <f>HYPERLINK("https://cao.dolgi.msk.ru/account/1011307301/", 1011307301)</f>
        <v>1011307301</v>
      </c>
      <c r="D606">
        <v>11633.38</v>
      </c>
    </row>
    <row r="607" spans="1:4" x14ac:dyDescent="0.25">
      <c r="A607" t="s">
        <v>263</v>
      </c>
      <c r="B607" t="s">
        <v>18</v>
      </c>
      <c r="C607" s="2">
        <f>HYPERLINK("https://cao.dolgi.msk.ru/account/1011307432/", 1011307432)</f>
        <v>1011307432</v>
      </c>
      <c r="D607">
        <v>32618.54</v>
      </c>
    </row>
    <row r="608" spans="1:4" x14ac:dyDescent="0.25">
      <c r="A608" t="s">
        <v>263</v>
      </c>
      <c r="B608" t="s">
        <v>108</v>
      </c>
      <c r="C608" s="2">
        <f>HYPERLINK("https://cao.dolgi.msk.ru/account/1011307686/", 1011307686)</f>
        <v>1011307686</v>
      </c>
      <c r="D608">
        <v>4381.01</v>
      </c>
    </row>
    <row r="609" spans="1:4" x14ac:dyDescent="0.25">
      <c r="A609" t="s">
        <v>263</v>
      </c>
      <c r="B609" t="s">
        <v>49</v>
      </c>
      <c r="C609" s="2">
        <f>HYPERLINK("https://cao.dolgi.msk.ru/account/1011307539/", 1011307539)</f>
        <v>1011307539</v>
      </c>
      <c r="D609">
        <v>3548.28</v>
      </c>
    </row>
    <row r="610" spans="1:4" x14ac:dyDescent="0.25">
      <c r="A610" t="s">
        <v>263</v>
      </c>
      <c r="B610" t="s">
        <v>49</v>
      </c>
      <c r="C610" s="2">
        <f>HYPERLINK("https://cao.dolgi.msk.ru/account/1011307889/", 1011307889)</f>
        <v>1011307889</v>
      </c>
      <c r="D610">
        <v>24704.83</v>
      </c>
    </row>
    <row r="611" spans="1:4" x14ac:dyDescent="0.25">
      <c r="A611" t="s">
        <v>263</v>
      </c>
      <c r="B611" t="s">
        <v>141</v>
      </c>
      <c r="C611" s="2">
        <f>HYPERLINK("https://cao.dolgi.msk.ru/account/1011307176/", 1011307176)</f>
        <v>1011307176</v>
      </c>
      <c r="D611">
        <v>12065.12</v>
      </c>
    </row>
    <row r="612" spans="1:4" x14ac:dyDescent="0.25">
      <c r="A612" t="s">
        <v>263</v>
      </c>
      <c r="B612" t="s">
        <v>36</v>
      </c>
      <c r="C612" s="2">
        <f>HYPERLINK("https://cao.dolgi.msk.ru/account/1011307416/", 1011307416)</f>
        <v>1011307416</v>
      </c>
      <c r="D612">
        <v>31846.82</v>
      </c>
    </row>
    <row r="613" spans="1:4" x14ac:dyDescent="0.25">
      <c r="A613" t="s">
        <v>263</v>
      </c>
      <c r="B613" t="s">
        <v>188</v>
      </c>
      <c r="C613" s="2">
        <f>HYPERLINK("https://cao.dolgi.msk.ru/account/1011307563/", 1011307563)</f>
        <v>1011307563</v>
      </c>
      <c r="D613">
        <v>13648.7</v>
      </c>
    </row>
    <row r="614" spans="1:4" x14ac:dyDescent="0.25">
      <c r="A614" t="s">
        <v>263</v>
      </c>
      <c r="B614" t="s">
        <v>230</v>
      </c>
      <c r="C614" s="2">
        <f>HYPERLINK("https://cao.dolgi.msk.ru/account/1011307491/", 1011307491)</f>
        <v>1011307491</v>
      </c>
      <c r="D614">
        <v>268074.05</v>
      </c>
    </row>
    <row r="615" spans="1:4" x14ac:dyDescent="0.25">
      <c r="A615" t="s">
        <v>264</v>
      </c>
      <c r="B615" t="s">
        <v>34</v>
      </c>
      <c r="C615" s="2">
        <f>HYPERLINK("https://cao.dolgi.msk.ru/account/1011393799/", 1011393799)</f>
        <v>1011393799</v>
      </c>
      <c r="D615">
        <v>6555.42</v>
      </c>
    </row>
    <row r="616" spans="1:4" x14ac:dyDescent="0.25">
      <c r="A616" t="s">
        <v>264</v>
      </c>
      <c r="B616" t="s">
        <v>76</v>
      </c>
      <c r="C616" s="2">
        <f>HYPERLINK("https://cao.dolgi.msk.ru/account/1011393908/", 1011393908)</f>
        <v>1011393908</v>
      </c>
      <c r="D616">
        <v>20707.53</v>
      </c>
    </row>
    <row r="617" spans="1:4" x14ac:dyDescent="0.25">
      <c r="A617" t="s">
        <v>264</v>
      </c>
      <c r="B617" t="s">
        <v>265</v>
      </c>
      <c r="C617" s="2">
        <f>HYPERLINK("https://cao.dolgi.msk.ru/account/1011393721/", 1011393721)</f>
        <v>1011393721</v>
      </c>
      <c r="D617">
        <v>15803.99</v>
      </c>
    </row>
    <row r="618" spans="1:4" x14ac:dyDescent="0.25">
      <c r="A618" t="s">
        <v>264</v>
      </c>
      <c r="B618" t="s">
        <v>266</v>
      </c>
      <c r="C618" s="2">
        <f>HYPERLINK("https://cao.dolgi.msk.ru/account/1011393924/", 1011393924)</f>
        <v>1011393924</v>
      </c>
      <c r="D618">
        <v>18481.28</v>
      </c>
    </row>
    <row r="619" spans="1:4" x14ac:dyDescent="0.25">
      <c r="A619" t="s">
        <v>267</v>
      </c>
      <c r="B619" t="s">
        <v>108</v>
      </c>
      <c r="C619" s="2">
        <f>HYPERLINK("https://cao.dolgi.msk.ru/account/1011394089/", 1011394089)</f>
        <v>1011394089</v>
      </c>
      <c r="D619">
        <v>173298.42</v>
      </c>
    </row>
    <row r="620" spans="1:4" x14ac:dyDescent="0.25">
      <c r="A620" t="s">
        <v>267</v>
      </c>
      <c r="B620" t="s">
        <v>42</v>
      </c>
      <c r="C620" s="2">
        <f>HYPERLINK("https://cao.dolgi.msk.ru/account/1011394249/", 1011394249)</f>
        <v>1011394249</v>
      </c>
      <c r="D620">
        <v>9050.4500000000007</v>
      </c>
    </row>
    <row r="621" spans="1:4" x14ac:dyDescent="0.25">
      <c r="A621" t="s">
        <v>267</v>
      </c>
      <c r="B621" t="s">
        <v>119</v>
      </c>
      <c r="C621" s="2">
        <f>HYPERLINK("https://cao.dolgi.msk.ru/account/1011394097/", 1011394097)</f>
        <v>1011394097</v>
      </c>
      <c r="D621">
        <v>16101.76</v>
      </c>
    </row>
    <row r="622" spans="1:4" x14ac:dyDescent="0.25">
      <c r="A622" t="s">
        <v>267</v>
      </c>
      <c r="B622" t="s">
        <v>86</v>
      </c>
      <c r="C622" s="2">
        <f>HYPERLINK("https://cao.dolgi.msk.ru/account/1011393983/", 1011393983)</f>
        <v>1011393983</v>
      </c>
      <c r="D622">
        <v>14042.75</v>
      </c>
    </row>
    <row r="623" spans="1:4" x14ac:dyDescent="0.25">
      <c r="A623" t="s">
        <v>267</v>
      </c>
      <c r="B623" t="s">
        <v>120</v>
      </c>
      <c r="C623" s="2">
        <f>HYPERLINK("https://cao.dolgi.msk.ru/account/1011394126/", 1011394126)</f>
        <v>1011394126</v>
      </c>
      <c r="D623">
        <v>9380.26</v>
      </c>
    </row>
    <row r="624" spans="1:4" x14ac:dyDescent="0.25">
      <c r="A624" t="s">
        <v>267</v>
      </c>
      <c r="B624" t="s">
        <v>33</v>
      </c>
      <c r="C624" s="2">
        <f>HYPERLINK("https://cao.dolgi.msk.ru/account/1011394177/", 1011394177)</f>
        <v>1011394177</v>
      </c>
      <c r="D624">
        <v>16488.689999999999</v>
      </c>
    </row>
    <row r="625" spans="1:4" x14ac:dyDescent="0.25">
      <c r="A625" t="s">
        <v>267</v>
      </c>
      <c r="B625" t="s">
        <v>54</v>
      </c>
      <c r="C625" s="2">
        <f>HYPERLINK("https://cao.dolgi.msk.ru/account/1011394169/", 1011394169)</f>
        <v>1011394169</v>
      </c>
      <c r="D625">
        <v>12677.16</v>
      </c>
    </row>
    <row r="626" spans="1:4" x14ac:dyDescent="0.25">
      <c r="A626" t="s">
        <v>268</v>
      </c>
      <c r="B626" t="s">
        <v>10</v>
      </c>
      <c r="C626" s="2">
        <f>HYPERLINK("https://cao.dolgi.msk.ru/account/1011194052/", 1011194052)</f>
        <v>1011194052</v>
      </c>
      <c r="D626">
        <v>2004.39</v>
      </c>
    </row>
    <row r="627" spans="1:4" x14ac:dyDescent="0.25">
      <c r="A627" t="s">
        <v>268</v>
      </c>
      <c r="B627" t="s">
        <v>106</v>
      </c>
      <c r="C627" s="2">
        <f>HYPERLINK("https://cao.dolgi.msk.ru/account/1011194028/", 1011194028)</f>
        <v>1011194028</v>
      </c>
      <c r="D627">
        <v>4585.3999999999996</v>
      </c>
    </row>
    <row r="628" spans="1:4" x14ac:dyDescent="0.25">
      <c r="A628" t="s">
        <v>268</v>
      </c>
      <c r="B628" t="s">
        <v>108</v>
      </c>
      <c r="C628" s="2">
        <f>HYPERLINK("https://cao.dolgi.msk.ru/account/1011194204/", 1011194204)</f>
        <v>1011194204</v>
      </c>
      <c r="D628">
        <v>211958.15</v>
      </c>
    </row>
    <row r="629" spans="1:4" x14ac:dyDescent="0.25">
      <c r="A629" t="s">
        <v>269</v>
      </c>
      <c r="B629" t="s">
        <v>46</v>
      </c>
      <c r="C629" s="2">
        <f>HYPERLINK("https://cao.dolgi.msk.ru/account/1010748244/", 1010748244)</f>
        <v>1010748244</v>
      </c>
      <c r="D629">
        <v>13051.3</v>
      </c>
    </row>
    <row r="630" spans="1:4" x14ac:dyDescent="0.25">
      <c r="A630" t="s">
        <v>269</v>
      </c>
      <c r="B630" t="s">
        <v>46</v>
      </c>
      <c r="C630" s="2">
        <f>HYPERLINK("https://cao.dolgi.msk.ru/account/1011097076/", 1011097076)</f>
        <v>1011097076</v>
      </c>
      <c r="D630">
        <v>6585.92</v>
      </c>
    </row>
    <row r="631" spans="1:4" x14ac:dyDescent="0.25">
      <c r="A631" t="s">
        <v>269</v>
      </c>
      <c r="B631" t="s">
        <v>105</v>
      </c>
      <c r="C631" s="2">
        <f>HYPERLINK("https://cao.dolgi.msk.ru/account/1010739233/", 1010739233)</f>
        <v>1010739233</v>
      </c>
      <c r="D631">
        <v>43413.56</v>
      </c>
    </row>
    <row r="632" spans="1:4" x14ac:dyDescent="0.25">
      <c r="A632" t="s">
        <v>269</v>
      </c>
      <c r="B632" t="s">
        <v>18</v>
      </c>
      <c r="C632" s="2">
        <f>HYPERLINK("https://cao.dolgi.msk.ru/account/1010739241/", 1010739241)</f>
        <v>1010739241</v>
      </c>
      <c r="D632">
        <v>5661.9</v>
      </c>
    </row>
    <row r="633" spans="1:4" x14ac:dyDescent="0.25">
      <c r="A633" t="s">
        <v>269</v>
      </c>
      <c r="B633" t="s">
        <v>18</v>
      </c>
      <c r="C633" s="2">
        <f>HYPERLINK("https://cao.dolgi.msk.ru/account/1011020642/", 1011020642)</f>
        <v>1011020642</v>
      </c>
      <c r="D633">
        <v>12883.41</v>
      </c>
    </row>
    <row r="634" spans="1:4" x14ac:dyDescent="0.25">
      <c r="A634" t="s">
        <v>269</v>
      </c>
      <c r="B634" t="s">
        <v>7</v>
      </c>
      <c r="C634" s="2">
        <f>HYPERLINK("https://cao.dolgi.msk.ru/account/1010739284/", 1010739284)</f>
        <v>1010739284</v>
      </c>
      <c r="D634">
        <v>67648.98</v>
      </c>
    </row>
    <row r="635" spans="1:4" x14ac:dyDescent="0.25">
      <c r="A635" t="s">
        <v>269</v>
      </c>
      <c r="B635" t="s">
        <v>29</v>
      </c>
      <c r="C635" s="2">
        <f>HYPERLINK("https://cao.dolgi.msk.ru/account/1010739292/", 1010739292)</f>
        <v>1010739292</v>
      </c>
      <c r="D635">
        <v>13162.08</v>
      </c>
    </row>
    <row r="636" spans="1:4" x14ac:dyDescent="0.25">
      <c r="A636" t="s">
        <v>270</v>
      </c>
      <c r="B636" t="s">
        <v>65</v>
      </c>
      <c r="C636" s="2">
        <f>HYPERLINK("https://cao.dolgi.msk.ru/account/1011465203/", 1011465203)</f>
        <v>1011465203</v>
      </c>
      <c r="D636">
        <v>17174.91</v>
      </c>
    </row>
    <row r="637" spans="1:4" x14ac:dyDescent="0.25">
      <c r="A637" t="s">
        <v>270</v>
      </c>
      <c r="B637" t="s">
        <v>7</v>
      </c>
      <c r="C637" s="2">
        <f>HYPERLINK("https://cao.dolgi.msk.ru/account/1011465158/", 1011465158)</f>
        <v>1011465158</v>
      </c>
      <c r="D637">
        <v>10996.8</v>
      </c>
    </row>
    <row r="638" spans="1:4" x14ac:dyDescent="0.25">
      <c r="A638" t="s">
        <v>271</v>
      </c>
      <c r="B638" t="s">
        <v>26</v>
      </c>
      <c r="C638" s="2">
        <f>HYPERLINK("https://cao.dolgi.msk.ru/account/1011465385/", 1011465385)</f>
        <v>1011465385</v>
      </c>
      <c r="D638">
        <v>41546.400000000001</v>
      </c>
    </row>
    <row r="639" spans="1:4" x14ac:dyDescent="0.25">
      <c r="A639" t="s">
        <v>272</v>
      </c>
      <c r="B639" t="s">
        <v>13</v>
      </c>
      <c r="C639" s="2">
        <f>HYPERLINK("https://cao.dolgi.msk.ru/account/1011466572/", 1011466572)</f>
        <v>1011466572</v>
      </c>
      <c r="D639">
        <v>10568.83</v>
      </c>
    </row>
    <row r="640" spans="1:4" x14ac:dyDescent="0.25">
      <c r="A640" t="s">
        <v>272</v>
      </c>
      <c r="B640" t="s">
        <v>9</v>
      </c>
      <c r="C640" s="2">
        <f>HYPERLINK("https://cao.dolgi.msk.ru/account/1011467145/", 1011467145)</f>
        <v>1011467145</v>
      </c>
      <c r="D640">
        <v>15575.71</v>
      </c>
    </row>
    <row r="641" spans="1:4" x14ac:dyDescent="0.25">
      <c r="A641" t="s">
        <v>272</v>
      </c>
      <c r="B641" t="s">
        <v>19</v>
      </c>
      <c r="C641" s="2">
        <f>HYPERLINK("https://cao.dolgi.msk.ru/account/1011467719/", 1011467719)</f>
        <v>1011467719</v>
      </c>
      <c r="D641">
        <v>30667.47</v>
      </c>
    </row>
    <row r="642" spans="1:4" x14ac:dyDescent="0.25">
      <c r="A642" t="s">
        <v>272</v>
      </c>
      <c r="B642" t="s">
        <v>7</v>
      </c>
      <c r="C642" s="2">
        <f>HYPERLINK("https://cao.dolgi.msk.ru/account/1011467778/", 1011467778)</f>
        <v>1011467778</v>
      </c>
      <c r="D642">
        <v>9622.0499999999993</v>
      </c>
    </row>
    <row r="643" spans="1:4" x14ac:dyDescent="0.25">
      <c r="A643" t="s">
        <v>272</v>
      </c>
      <c r="B643" t="s">
        <v>43</v>
      </c>
      <c r="C643" s="2">
        <f>HYPERLINK("https://cao.dolgi.msk.ru/account/1011466599/", 1011466599)</f>
        <v>1011466599</v>
      </c>
      <c r="D643">
        <v>38192.980000000003</v>
      </c>
    </row>
    <row r="644" spans="1:4" x14ac:dyDescent="0.25">
      <c r="A644" t="s">
        <v>272</v>
      </c>
      <c r="B644" t="s">
        <v>102</v>
      </c>
      <c r="C644" s="2">
        <f>HYPERLINK("https://cao.dolgi.msk.ru/account/1011466505/", 1011466505)</f>
        <v>1011466505</v>
      </c>
      <c r="D644">
        <v>105736.63</v>
      </c>
    </row>
    <row r="645" spans="1:4" x14ac:dyDescent="0.25">
      <c r="A645" t="s">
        <v>272</v>
      </c>
      <c r="B645" t="s">
        <v>143</v>
      </c>
      <c r="C645" s="2">
        <f>HYPERLINK("https://cao.dolgi.msk.ru/account/1011465756/", 1011465756)</f>
        <v>1011465756</v>
      </c>
      <c r="D645">
        <v>11054.04</v>
      </c>
    </row>
    <row r="646" spans="1:4" x14ac:dyDescent="0.25">
      <c r="A646" t="s">
        <v>272</v>
      </c>
      <c r="B646" t="s">
        <v>56</v>
      </c>
      <c r="C646" s="2">
        <f>HYPERLINK("https://cao.dolgi.msk.ru/account/1011467102/", 1011467102)</f>
        <v>1011467102</v>
      </c>
      <c r="D646">
        <v>13466.07</v>
      </c>
    </row>
    <row r="647" spans="1:4" x14ac:dyDescent="0.25">
      <c r="A647" t="s">
        <v>272</v>
      </c>
      <c r="B647" t="s">
        <v>57</v>
      </c>
      <c r="C647" s="2">
        <f>HYPERLINK("https://cao.dolgi.msk.ru/account/1011467292/", 1011467292)</f>
        <v>1011467292</v>
      </c>
      <c r="D647">
        <v>6039.67</v>
      </c>
    </row>
    <row r="648" spans="1:4" x14ac:dyDescent="0.25">
      <c r="A648" t="s">
        <v>272</v>
      </c>
      <c r="B648" t="s">
        <v>148</v>
      </c>
      <c r="C648" s="2">
        <f>HYPERLINK("https://cao.dolgi.msk.ru/account/1011465764/", 1011465764)</f>
        <v>1011465764</v>
      </c>
      <c r="D648">
        <v>320080.46000000002</v>
      </c>
    </row>
    <row r="649" spans="1:4" x14ac:dyDescent="0.25">
      <c r="A649" t="s">
        <v>272</v>
      </c>
      <c r="B649" t="s">
        <v>78</v>
      </c>
      <c r="C649" s="2">
        <f>HYPERLINK("https://cao.dolgi.msk.ru/account/1011467364/", 1011467364)</f>
        <v>1011467364</v>
      </c>
      <c r="D649">
        <v>10588.05</v>
      </c>
    </row>
    <row r="650" spans="1:4" x14ac:dyDescent="0.25">
      <c r="A650" t="s">
        <v>272</v>
      </c>
      <c r="B650" t="s">
        <v>183</v>
      </c>
      <c r="C650" s="2">
        <f>HYPERLINK("https://cao.dolgi.msk.ru/account/1011467663/", 1011467663)</f>
        <v>1011467663</v>
      </c>
      <c r="D650">
        <v>17512.12</v>
      </c>
    </row>
    <row r="651" spans="1:4" x14ac:dyDescent="0.25">
      <c r="A651" t="s">
        <v>272</v>
      </c>
      <c r="B651" t="s">
        <v>91</v>
      </c>
      <c r="C651" s="2">
        <f>HYPERLINK("https://cao.dolgi.msk.ru/account/1011467057/", 1011467057)</f>
        <v>1011467057</v>
      </c>
      <c r="D651">
        <v>6444.57</v>
      </c>
    </row>
    <row r="652" spans="1:4" x14ac:dyDescent="0.25">
      <c r="A652" t="s">
        <v>272</v>
      </c>
      <c r="B652" t="s">
        <v>123</v>
      </c>
      <c r="C652" s="2">
        <f>HYPERLINK("https://cao.dolgi.msk.ru/account/1011466468/", 1011466468)</f>
        <v>1011466468</v>
      </c>
      <c r="D652">
        <v>12003.63</v>
      </c>
    </row>
    <row r="653" spans="1:4" x14ac:dyDescent="0.25">
      <c r="A653" t="s">
        <v>272</v>
      </c>
      <c r="B653" t="s">
        <v>96</v>
      </c>
      <c r="C653" s="2">
        <f>HYPERLINK("https://cao.dolgi.msk.ru/account/1011467786/", 1011467786)</f>
        <v>1011467786</v>
      </c>
      <c r="D653">
        <v>10371.33</v>
      </c>
    </row>
    <row r="654" spans="1:4" x14ac:dyDescent="0.25">
      <c r="A654" t="s">
        <v>272</v>
      </c>
      <c r="B654" t="s">
        <v>114</v>
      </c>
      <c r="C654" s="2">
        <f>HYPERLINK("https://cao.dolgi.msk.ru/account/1011467161/", 1011467161)</f>
        <v>1011467161</v>
      </c>
      <c r="D654">
        <v>19764.7</v>
      </c>
    </row>
    <row r="655" spans="1:4" x14ac:dyDescent="0.25">
      <c r="A655" t="s">
        <v>272</v>
      </c>
      <c r="B655" t="s">
        <v>97</v>
      </c>
      <c r="C655" s="2">
        <f>HYPERLINK("https://cao.dolgi.msk.ru/account/1011466193/", 1011466193)</f>
        <v>1011466193</v>
      </c>
      <c r="D655">
        <v>13543.54</v>
      </c>
    </row>
    <row r="656" spans="1:4" x14ac:dyDescent="0.25">
      <c r="A656" t="s">
        <v>272</v>
      </c>
      <c r="B656" t="s">
        <v>160</v>
      </c>
      <c r="C656" s="2">
        <f>HYPERLINK("https://cao.dolgi.msk.ru/account/1011467671/", 1011467671)</f>
        <v>1011467671</v>
      </c>
      <c r="D656">
        <v>13107.62</v>
      </c>
    </row>
    <row r="657" spans="1:4" x14ac:dyDescent="0.25">
      <c r="A657" t="s">
        <v>272</v>
      </c>
      <c r="B657" t="s">
        <v>83</v>
      </c>
      <c r="C657" s="2">
        <f>HYPERLINK("https://cao.dolgi.msk.ru/account/1011466257/", 1011466257)</f>
        <v>1011466257</v>
      </c>
      <c r="D657">
        <v>9729.39</v>
      </c>
    </row>
    <row r="658" spans="1:4" x14ac:dyDescent="0.25">
      <c r="A658" t="s">
        <v>272</v>
      </c>
      <c r="B658" t="s">
        <v>60</v>
      </c>
      <c r="C658" s="2">
        <f>HYPERLINK("https://cao.dolgi.msk.ru/account/1011467751/", 1011467751)</f>
        <v>1011467751</v>
      </c>
      <c r="D658">
        <v>15485.32</v>
      </c>
    </row>
    <row r="659" spans="1:4" x14ac:dyDescent="0.25">
      <c r="A659" t="s">
        <v>272</v>
      </c>
      <c r="B659" t="s">
        <v>273</v>
      </c>
      <c r="C659" s="2">
        <f>HYPERLINK("https://cao.dolgi.msk.ru/account/1011466329/", 1011466329)</f>
        <v>1011466329</v>
      </c>
      <c r="D659">
        <v>30558.58</v>
      </c>
    </row>
    <row r="660" spans="1:4" x14ac:dyDescent="0.25">
      <c r="A660" t="s">
        <v>274</v>
      </c>
      <c r="B660" t="s">
        <v>10</v>
      </c>
      <c r="C660" s="2">
        <f>HYPERLINK("https://cao.dolgi.msk.ru/account/1011328161/", 1011328161)</f>
        <v>1011328161</v>
      </c>
      <c r="D660">
        <v>12283.82</v>
      </c>
    </row>
    <row r="661" spans="1:4" x14ac:dyDescent="0.25">
      <c r="A661" t="s">
        <v>274</v>
      </c>
      <c r="B661" t="s">
        <v>28</v>
      </c>
      <c r="C661" s="2">
        <f>HYPERLINK("https://cao.dolgi.msk.ru/account/1011328217/", 1011328217)</f>
        <v>1011328217</v>
      </c>
      <c r="D661">
        <v>12842.76</v>
      </c>
    </row>
    <row r="662" spans="1:4" x14ac:dyDescent="0.25">
      <c r="A662" t="s">
        <v>274</v>
      </c>
      <c r="B662" t="s">
        <v>17</v>
      </c>
      <c r="C662" s="2">
        <f>HYPERLINK("https://cao.dolgi.msk.ru/account/1011327978/", 1011327978)</f>
        <v>1011327978</v>
      </c>
      <c r="D662">
        <v>11027.88</v>
      </c>
    </row>
    <row r="663" spans="1:4" x14ac:dyDescent="0.25">
      <c r="A663" t="s">
        <v>274</v>
      </c>
      <c r="B663" t="s">
        <v>173</v>
      </c>
      <c r="C663" s="2">
        <f>HYPERLINK("https://cao.dolgi.msk.ru/account/1011328284/", 1011328284)</f>
        <v>1011328284</v>
      </c>
      <c r="D663">
        <v>113459.97</v>
      </c>
    </row>
    <row r="664" spans="1:4" x14ac:dyDescent="0.25">
      <c r="A664" t="s">
        <v>275</v>
      </c>
      <c r="B664" t="s">
        <v>30</v>
      </c>
      <c r="C664" s="2">
        <f>HYPERLINK("https://cao.dolgi.msk.ru/account/1011330464/", 1011330464)</f>
        <v>1011330464</v>
      </c>
      <c r="D664">
        <v>35206.550000000003</v>
      </c>
    </row>
    <row r="665" spans="1:4" x14ac:dyDescent="0.25">
      <c r="A665" t="s">
        <v>275</v>
      </c>
      <c r="B665" t="s">
        <v>43</v>
      </c>
      <c r="C665" s="2">
        <f>HYPERLINK("https://cao.dolgi.msk.ru/account/1011330501/", 1011330501)</f>
        <v>1011330501</v>
      </c>
      <c r="D665">
        <v>14105.71</v>
      </c>
    </row>
    <row r="666" spans="1:4" x14ac:dyDescent="0.25">
      <c r="A666" t="s">
        <v>275</v>
      </c>
      <c r="B666" t="s">
        <v>111</v>
      </c>
      <c r="C666" s="2">
        <f>HYPERLINK("https://cao.dolgi.msk.ru/account/1011378337/", 1011378337)</f>
        <v>1011378337</v>
      </c>
      <c r="D666">
        <v>12063.02</v>
      </c>
    </row>
    <row r="667" spans="1:4" x14ac:dyDescent="0.25">
      <c r="A667" t="s">
        <v>275</v>
      </c>
      <c r="B667" t="s">
        <v>144</v>
      </c>
      <c r="C667" s="2">
        <f>HYPERLINK("https://cao.dolgi.msk.ru/account/1011378417/", 1011378417)</f>
        <v>1011378417</v>
      </c>
      <c r="D667">
        <v>25363.51</v>
      </c>
    </row>
    <row r="668" spans="1:4" x14ac:dyDescent="0.25">
      <c r="A668" t="s">
        <v>275</v>
      </c>
      <c r="B668" t="s">
        <v>90</v>
      </c>
      <c r="C668" s="2">
        <f>HYPERLINK("https://cao.dolgi.msk.ru/account/1011378636/", 1011378636)</f>
        <v>1011378636</v>
      </c>
      <c r="D668">
        <v>11092.69</v>
      </c>
    </row>
    <row r="669" spans="1:4" x14ac:dyDescent="0.25">
      <c r="A669" t="s">
        <v>275</v>
      </c>
      <c r="B669" t="s">
        <v>171</v>
      </c>
      <c r="C669" s="2">
        <f>HYPERLINK("https://cao.dolgi.msk.ru/account/1011378564/", 1011378564)</f>
        <v>1011378564</v>
      </c>
      <c r="D669">
        <v>9600.41</v>
      </c>
    </row>
    <row r="670" spans="1:4" x14ac:dyDescent="0.25">
      <c r="A670" t="s">
        <v>276</v>
      </c>
      <c r="B670" t="s">
        <v>34</v>
      </c>
      <c r="C670" s="2">
        <f>HYPERLINK("https://cao.dolgi.msk.ru/account/1011514503/", 1011514503)</f>
        <v>1011514503</v>
      </c>
      <c r="D670">
        <v>11911.28</v>
      </c>
    </row>
    <row r="671" spans="1:4" x14ac:dyDescent="0.25">
      <c r="A671" t="s">
        <v>276</v>
      </c>
      <c r="B671" t="s">
        <v>46</v>
      </c>
      <c r="C671" s="2">
        <f>HYPERLINK("https://cao.dolgi.msk.ru/account/1011194546/", 1011194546)</f>
        <v>1011194546</v>
      </c>
      <c r="D671">
        <v>60686.38</v>
      </c>
    </row>
    <row r="672" spans="1:4" x14ac:dyDescent="0.25">
      <c r="A672" t="s">
        <v>276</v>
      </c>
      <c r="B672" t="s">
        <v>105</v>
      </c>
      <c r="C672" s="2">
        <f>HYPERLINK("https://cao.dolgi.msk.ru/account/1011195477/", 1011195477)</f>
        <v>1011195477</v>
      </c>
      <c r="D672">
        <v>8491.4699999999993</v>
      </c>
    </row>
    <row r="673" spans="1:4" x14ac:dyDescent="0.25">
      <c r="A673" t="s">
        <v>276</v>
      </c>
      <c r="B673" t="s">
        <v>26</v>
      </c>
      <c r="C673" s="2">
        <f>HYPERLINK("https://cao.dolgi.msk.ru/account/1011194976/", 1011194976)</f>
        <v>1011194976</v>
      </c>
      <c r="D673">
        <v>106355.4</v>
      </c>
    </row>
    <row r="674" spans="1:4" x14ac:dyDescent="0.25">
      <c r="A674" t="s">
        <v>276</v>
      </c>
      <c r="B674" t="s">
        <v>106</v>
      </c>
      <c r="C674" s="2">
        <f>HYPERLINK("https://cao.dolgi.msk.ru/account/1011195338/", 1011195338)</f>
        <v>1011195338</v>
      </c>
      <c r="D674">
        <v>47309.7</v>
      </c>
    </row>
    <row r="675" spans="1:4" x14ac:dyDescent="0.25">
      <c r="A675" t="s">
        <v>276</v>
      </c>
      <c r="B675" t="s">
        <v>41</v>
      </c>
      <c r="C675" s="2">
        <f>HYPERLINK("https://cao.dolgi.msk.ru/account/1011534184/", 1011534184)</f>
        <v>1011534184</v>
      </c>
      <c r="D675">
        <v>12992.91</v>
      </c>
    </row>
    <row r="676" spans="1:4" x14ac:dyDescent="0.25">
      <c r="A676" t="s">
        <v>276</v>
      </c>
      <c r="B676" t="s">
        <v>108</v>
      </c>
      <c r="C676" s="2">
        <f>HYPERLINK("https://cao.dolgi.msk.ru/account/1011194319/", 1011194319)</f>
        <v>1011194319</v>
      </c>
      <c r="D676">
        <v>6261.63</v>
      </c>
    </row>
    <row r="677" spans="1:4" x14ac:dyDescent="0.25">
      <c r="A677" t="s">
        <v>276</v>
      </c>
      <c r="B677" t="s">
        <v>277</v>
      </c>
      <c r="C677" s="2">
        <f>HYPERLINK("https://cao.dolgi.msk.ru/account/1011195258/", 1011195258)</f>
        <v>1011195258</v>
      </c>
      <c r="D677">
        <v>25282.37</v>
      </c>
    </row>
    <row r="678" spans="1:4" x14ac:dyDescent="0.25">
      <c r="A678" t="s">
        <v>276</v>
      </c>
      <c r="B678" t="s">
        <v>128</v>
      </c>
      <c r="C678" s="2">
        <f>HYPERLINK("https://cao.dolgi.msk.ru/account/1011194589/", 1011194589)</f>
        <v>1011194589</v>
      </c>
      <c r="D678">
        <v>66796.600000000006</v>
      </c>
    </row>
    <row r="679" spans="1:4" x14ac:dyDescent="0.25">
      <c r="A679" t="s">
        <v>276</v>
      </c>
      <c r="B679" t="s">
        <v>101</v>
      </c>
      <c r="C679" s="2">
        <f>HYPERLINK("https://cao.dolgi.msk.ru/account/1011195178/", 1011195178)</f>
        <v>1011195178</v>
      </c>
      <c r="D679">
        <v>9401</v>
      </c>
    </row>
    <row r="680" spans="1:4" x14ac:dyDescent="0.25">
      <c r="A680" t="s">
        <v>276</v>
      </c>
      <c r="B680" t="s">
        <v>168</v>
      </c>
      <c r="C680" s="2">
        <f>HYPERLINK("https://cao.dolgi.msk.ru/account/1011194458/", 1011194458)</f>
        <v>1011194458</v>
      </c>
      <c r="D680">
        <v>9022.24</v>
      </c>
    </row>
    <row r="681" spans="1:4" x14ac:dyDescent="0.25">
      <c r="A681" t="s">
        <v>276</v>
      </c>
      <c r="B681" t="s">
        <v>142</v>
      </c>
      <c r="C681" s="2">
        <f>HYPERLINK("https://cao.dolgi.msk.ru/account/1011533931/", 1011533931)</f>
        <v>1011533931</v>
      </c>
      <c r="D681">
        <v>91630.59</v>
      </c>
    </row>
    <row r="682" spans="1:4" x14ac:dyDescent="0.25">
      <c r="A682" t="s">
        <v>276</v>
      </c>
      <c r="B682" t="s">
        <v>110</v>
      </c>
      <c r="C682" s="2">
        <f>HYPERLINK("https://cao.dolgi.msk.ru/account/1011530773/", 1011530773)</f>
        <v>1011530773</v>
      </c>
      <c r="D682">
        <v>7143.53</v>
      </c>
    </row>
    <row r="683" spans="1:4" x14ac:dyDescent="0.25">
      <c r="A683" t="s">
        <v>276</v>
      </c>
      <c r="B683" t="s">
        <v>249</v>
      </c>
      <c r="C683" s="2">
        <f>HYPERLINK("https://cao.dolgi.msk.ru/account/1011194968/", 1011194968)</f>
        <v>1011194968</v>
      </c>
      <c r="D683">
        <v>23952.67</v>
      </c>
    </row>
    <row r="684" spans="1:4" x14ac:dyDescent="0.25">
      <c r="A684" t="s">
        <v>276</v>
      </c>
      <c r="B684" t="s">
        <v>89</v>
      </c>
      <c r="C684" s="2">
        <f>HYPERLINK("https://cao.dolgi.msk.ru/account/1011194634/", 1011194634)</f>
        <v>1011194634</v>
      </c>
      <c r="D684">
        <v>27862.59</v>
      </c>
    </row>
    <row r="685" spans="1:4" x14ac:dyDescent="0.25">
      <c r="A685" t="s">
        <v>276</v>
      </c>
      <c r="B685" t="s">
        <v>145</v>
      </c>
      <c r="C685" s="2">
        <f>HYPERLINK("https://cao.dolgi.msk.ru/account/1011194263/", 1011194263)</f>
        <v>1011194263</v>
      </c>
      <c r="D685">
        <v>7087.89</v>
      </c>
    </row>
    <row r="686" spans="1:4" x14ac:dyDescent="0.25">
      <c r="A686" t="s">
        <v>278</v>
      </c>
      <c r="B686" t="s">
        <v>39</v>
      </c>
      <c r="C686" s="2">
        <f>HYPERLINK("https://cao.dolgi.msk.ru/account/1011370212/", 1011370212)</f>
        <v>1011370212</v>
      </c>
      <c r="D686">
        <v>22862.37</v>
      </c>
    </row>
    <row r="687" spans="1:4" x14ac:dyDescent="0.25">
      <c r="A687" t="s">
        <v>278</v>
      </c>
      <c r="B687" t="s">
        <v>41</v>
      </c>
      <c r="C687" s="2">
        <f>HYPERLINK("https://cao.dolgi.msk.ru/account/1011527398/", 1011527398)</f>
        <v>1011527398</v>
      </c>
      <c r="D687">
        <v>46612.19</v>
      </c>
    </row>
    <row r="688" spans="1:4" x14ac:dyDescent="0.25">
      <c r="A688" t="s">
        <v>279</v>
      </c>
      <c r="B688" t="s">
        <v>28</v>
      </c>
      <c r="C688" s="2">
        <f>HYPERLINK("https://cao.dolgi.msk.ru/account/1011068777/", 1011068777)</f>
        <v>1011068777</v>
      </c>
      <c r="D688">
        <v>334069.92</v>
      </c>
    </row>
    <row r="689" spans="1:4" x14ac:dyDescent="0.25">
      <c r="A689" t="s">
        <v>279</v>
      </c>
      <c r="B689" t="s">
        <v>18</v>
      </c>
      <c r="C689" s="2">
        <f>HYPERLINK("https://cao.dolgi.msk.ru/account/1011068523/", 1011068523)</f>
        <v>1011068523</v>
      </c>
      <c r="D689">
        <v>16651.66</v>
      </c>
    </row>
    <row r="690" spans="1:4" x14ac:dyDescent="0.25">
      <c r="A690" t="s">
        <v>279</v>
      </c>
      <c r="B690" t="s">
        <v>26</v>
      </c>
      <c r="C690" s="2">
        <f>HYPERLINK("https://cao.dolgi.msk.ru/account/1011068718/", 1011068718)</f>
        <v>1011068718</v>
      </c>
      <c r="D690">
        <v>35014.400000000001</v>
      </c>
    </row>
    <row r="691" spans="1:4" x14ac:dyDescent="0.25">
      <c r="A691" t="s">
        <v>279</v>
      </c>
      <c r="B691" t="s">
        <v>30</v>
      </c>
      <c r="C691" s="2">
        <f>HYPERLINK("https://cao.dolgi.msk.ru/account/1011068355/", 1011068355)</f>
        <v>1011068355</v>
      </c>
      <c r="D691">
        <v>247422.43</v>
      </c>
    </row>
    <row r="692" spans="1:4" x14ac:dyDescent="0.25">
      <c r="A692" t="s">
        <v>279</v>
      </c>
      <c r="B692" t="s">
        <v>42</v>
      </c>
      <c r="C692" s="2">
        <f>HYPERLINK("https://cao.dolgi.msk.ru/account/1011068371/", 1011068371)</f>
        <v>1011068371</v>
      </c>
      <c r="D692">
        <v>27179.02</v>
      </c>
    </row>
    <row r="693" spans="1:4" x14ac:dyDescent="0.25">
      <c r="A693" t="s">
        <v>279</v>
      </c>
      <c r="B693" t="s">
        <v>141</v>
      </c>
      <c r="C693" s="2">
        <f>HYPERLINK("https://cao.dolgi.msk.ru/account/1011068486/", 1011068486)</f>
        <v>1011068486</v>
      </c>
      <c r="D693">
        <v>52967.22</v>
      </c>
    </row>
    <row r="694" spans="1:4" x14ac:dyDescent="0.25">
      <c r="A694" t="s">
        <v>280</v>
      </c>
      <c r="B694" t="s">
        <v>142</v>
      </c>
      <c r="C694" s="2">
        <f>HYPERLINK("https://cao.dolgi.msk.ru/account/1011070279/", 1011070279)</f>
        <v>1011070279</v>
      </c>
      <c r="D694">
        <v>29956.57</v>
      </c>
    </row>
    <row r="695" spans="1:4" x14ac:dyDescent="0.25">
      <c r="A695" t="s">
        <v>280</v>
      </c>
      <c r="B695" t="s">
        <v>142</v>
      </c>
      <c r="C695" s="2">
        <f>HYPERLINK("https://cao.dolgi.msk.ru/account/1011070404/", 1011070404)</f>
        <v>1011070404</v>
      </c>
      <c r="D695">
        <v>204733.41</v>
      </c>
    </row>
    <row r="696" spans="1:4" x14ac:dyDescent="0.25">
      <c r="A696" t="s">
        <v>280</v>
      </c>
      <c r="B696" t="s">
        <v>87</v>
      </c>
      <c r="C696" s="2">
        <f>HYPERLINK("https://cao.dolgi.msk.ru/account/1011070199/", 1011070199)</f>
        <v>1011070199</v>
      </c>
      <c r="D696">
        <v>18461.96</v>
      </c>
    </row>
    <row r="697" spans="1:4" x14ac:dyDescent="0.25">
      <c r="A697" t="s">
        <v>280</v>
      </c>
      <c r="B697" t="s">
        <v>111</v>
      </c>
      <c r="C697" s="2">
        <f>HYPERLINK("https://cao.dolgi.msk.ru/account/1011070316/", 1011070316)</f>
        <v>1011070316</v>
      </c>
      <c r="D697">
        <v>631539.66</v>
      </c>
    </row>
    <row r="698" spans="1:4" x14ac:dyDescent="0.25">
      <c r="A698" t="s">
        <v>280</v>
      </c>
      <c r="B698" t="s">
        <v>111</v>
      </c>
      <c r="C698" s="2">
        <f>HYPERLINK("https://cao.dolgi.msk.ru/account/1011070332/", 1011070332)</f>
        <v>1011070332</v>
      </c>
      <c r="D698">
        <v>176022.55</v>
      </c>
    </row>
    <row r="699" spans="1:4" x14ac:dyDescent="0.25">
      <c r="A699" t="s">
        <v>280</v>
      </c>
      <c r="B699" t="s">
        <v>111</v>
      </c>
      <c r="C699" s="2">
        <f>HYPERLINK("https://cao.dolgi.msk.ru/account/1011514116/", 1011514116)</f>
        <v>1011514116</v>
      </c>
      <c r="D699">
        <v>234356.56</v>
      </c>
    </row>
    <row r="700" spans="1:4" x14ac:dyDescent="0.25">
      <c r="A700" t="s">
        <v>281</v>
      </c>
      <c r="B700" t="s">
        <v>39</v>
      </c>
      <c r="C700" s="2">
        <f>HYPERLINK("https://cao.dolgi.msk.ru/account/1011397108/", 1011397108)</f>
        <v>1011397108</v>
      </c>
      <c r="D700">
        <v>172579.34</v>
      </c>
    </row>
    <row r="701" spans="1:4" x14ac:dyDescent="0.25">
      <c r="A701" t="s">
        <v>281</v>
      </c>
      <c r="B701" t="s">
        <v>105</v>
      </c>
      <c r="C701" s="2">
        <f>HYPERLINK("https://cao.dolgi.msk.ru/account/1011396965/", 1011396965)</f>
        <v>1011396965</v>
      </c>
      <c r="D701">
        <v>8808.26</v>
      </c>
    </row>
    <row r="702" spans="1:4" x14ac:dyDescent="0.25">
      <c r="A702" t="s">
        <v>281</v>
      </c>
      <c r="B702" t="s">
        <v>26</v>
      </c>
      <c r="C702" s="2">
        <f>HYPERLINK("https://cao.dolgi.msk.ru/account/1011397298/", 1011397298)</f>
        <v>1011397298</v>
      </c>
      <c r="D702">
        <v>35893.56</v>
      </c>
    </row>
    <row r="703" spans="1:4" x14ac:dyDescent="0.25">
      <c r="A703" t="s">
        <v>281</v>
      </c>
      <c r="B703" t="s">
        <v>282</v>
      </c>
      <c r="C703" s="2">
        <f>HYPERLINK("https://cao.dolgi.msk.ru/account/1011395743/", 1011395743)</f>
        <v>1011395743</v>
      </c>
      <c r="D703">
        <v>10273.16</v>
      </c>
    </row>
    <row r="704" spans="1:4" x14ac:dyDescent="0.25">
      <c r="A704" t="s">
        <v>281</v>
      </c>
      <c r="B704" t="s">
        <v>43</v>
      </c>
      <c r="C704" s="2">
        <f>HYPERLINK("https://cao.dolgi.msk.ru/account/1011397861/", 1011397861)</f>
        <v>1011397861</v>
      </c>
      <c r="D704">
        <v>47690.07</v>
      </c>
    </row>
    <row r="705" spans="1:4" x14ac:dyDescent="0.25">
      <c r="A705" t="s">
        <v>281</v>
      </c>
      <c r="B705" t="s">
        <v>33</v>
      </c>
      <c r="C705" s="2">
        <f>HYPERLINK("https://cao.dolgi.msk.ru/account/1011397263/", 1011397263)</f>
        <v>1011397263</v>
      </c>
      <c r="D705">
        <v>5562.71</v>
      </c>
    </row>
    <row r="706" spans="1:4" x14ac:dyDescent="0.25">
      <c r="A706" t="s">
        <v>281</v>
      </c>
      <c r="B706" t="s">
        <v>168</v>
      </c>
      <c r="C706" s="2">
        <f>HYPERLINK("https://cao.dolgi.msk.ru/account/1011397474/", 1011397474)</f>
        <v>1011397474</v>
      </c>
      <c r="D706">
        <v>12532.75</v>
      </c>
    </row>
    <row r="707" spans="1:4" x14ac:dyDescent="0.25">
      <c r="A707" t="s">
        <v>281</v>
      </c>
      <c r="B707" t="s">
        <v>283</v>
      </c>
      <c r="C707" s="2">
        <f>HYPERLINK("https://cao.dolgi.msk.ru/account/1011396148/", 1011396148)</f>
        <v>1011396148</v>
      </c>
      <c r="D707">
        <v>174528.2</v>
      </c>
    </row>
    <row r="708" spans="1:4" x14ac:dyDescent="0.25">
      <c r="A708" t="s">
        <v>281</v>
      </c>
      <c r="B708" t="s">
        <v>142</v>
      </c>
      <c r="C708" s="2">
        <f>HYPERLINK("https://cao.dolgi.msk.ru/account/1011396068/", 1011396068)</f>
        <v>1011396068</v>
      </c>
      <c r="D708">
        <v>16294.07</v>
      </c>
    </row>
    <row r="709" spans="1:4" x14ac:dyDescent="0.25">
      <c r="A709" t="s">
        <v>281</v>
      </c>
      <c r="B709" t="s">
        <v>230</v>
      </c>
      <c r="C709" s="2">
        <f>HYPERLINK("https://cao.dolgi.msk.ru/account/1011397618/", 1011397618)</f>
        <v>1011397618</v>
      </c>
      <c r="D709">
        <v>10925.76</v>
      </c>
    </row>
    <row r="710" spans="1:4" x14ac:dyDescent="0.25">
      <c r="A710" t="s">
        <v>281</v>
      </c>
      <c r="B710" t="s">
        <v>111</v>
      </c>
      <c r="C710" s="2">
        <f>HYPERLINK("https://cao.dolgi.msk.ru/account/1011396973/", 1011396973)</f>
        <v>1011396973</v>
      </c>
      <c r="D710">
        <v>118329.64</v>
      </c>
    </row>
    <row r="711" spans="1:4" x14ac:dyDescent="0.25">
      <c r="A711" t="s">
        <v>281</v>
      </c>
      <c r="B711" t="s">
        <v>102</v>
      </c>
      <c r="C711" s="2">
        <f>HYPERLINK("https://cao.dolgi.msk.ru/account/1011397167/", 1011397167)</f>
        <v>1011397167</v>
      </c>
      <c r="D711">
        <v>10568.29</v>
      </c>
    </row>
    <row r="712" spans="1:4" x14ac:dyDescent="0.25">
      <c r="A712" t="s">
        <v>281</v>
      </c>
      <c r="B712" t="s">
        <v>284</v>
      </c>
      <c r="C712" s="2">
        <f>HYPERLINK("https://cao.dolgi.msk.ru/account/1011395508/", 1011395508)</f>
        <v>1011395508</v>
      </c>
      <c r="D712">
        <v>14167.47</v>
      </c>
    </row>
    <row r="713" spans="1:4" x14ac:dyDescent="0.25">
      <c r="A713" t="s">
        <v>281</v>
      </c>
      <c r="B713" t="s">
        <v>134</v>
      </c>
      <c r="C713" s="2">
        <f>HYPERLINK("https://cao.dolgi.msk.ru/account/1011395209/", 1011395209)</f>
        <v>1011395209</v>
      </c>
      <c r="D713">
        <v>6961.56</v>
      </c>
    </row>
    <row r="714" spans="1:4" x14ac:dyDescent="0.25">
      <c r="A714" t="s">
        <v>281</v>
      </c>
      <c r="B714" t="s">
        <v>89</v>
      </c>
      <c r="C714" s="2">
        <f>HYPERLINK("https://cao.dolgi.msk.ru/account/1011396607/", 1011396607)</f>
        <v>1011396607</v>
      </c>
      <c r="D714">
        <v>20847.3</v>
      </c>
    </row>
    <row r="715" spans="1:4" x14ac:dyDescent="0.25">
      <c r="A715" t="s">
        <v>281</v>
      </c>
      <c r="B715" t="s">
        <v>112</v>
      </c>
      <c r="C715" s="2">
        <f>HYPERLINK("https://cao.dolgi.msk.ru/account/1011397327/", 1011397327)</f>
        <v>1011397327</v>
      </c>
      <c r="D715">
        <v>25764.07</v>
      </c>
    </row>
    <row r="716" spans="1:4" x14ac:dyDescent="0.25">
      <c r="A716" t="s">
        <v>281</v>
      </c>
      <c r="B716" t="s">
        <v>79</v>
      </c>
      <c r="C716" s="2">
        <f>HYPERLINK("https://cao.dolgi.msk.ru/account/1011397992/", 1011397992)</f>
        <v>1011397992</v>
      </c>
      <c r="D716">
        <v>7187.28</v>
      </c>
    </row>
    <row r="717" spans="1:4" x14ac:dyDescent="0.25">
      <c r="A717" t="s">
        <v>281</v>
      </c>
      <c r="B717" t="s">
        <v>113</v>
      </c>
      <c r="C717" s="2">
        <f>HYPERLINK("https://cao.dolgi.msk.ru/account/1011395241/", 1011395241)</f>
        <v>1011395241</v>
      </c>
      <c r="D717">
        <v>10807.01</v>
      </c>
    </row>
    <row r="718" spans="1:4" x14ac:dyDescent="0.25">
      <c r="A718" t="s">
        <v>281</v>
      </c>
      <c r="B718" t="s">
        <v>95</v>
      </c>
      <c r="C718" s="2">
        <f>HYPERLINK("https://cao.dolgi.msk.ru/account/1011395161/", 1011395161)</f>
        <v>1011395161</v>
      </c>
      <c r="D718">
        <v>6507.39</v>
      </c>
    </row>
    <row r="719" spans="1:4" x14ac:dyDescent="0.25">
      <c r="A719" t="s">
        <v>281</v>
      </c>
      <c r="B719" t="s">
        <v>82</v>
      </c>
      <c r="C719" s="2">
        <f>HYPERLINK("https://cao.dolgi.msk.ru/account/1011397271/", 1011397271)</f>
        <v>1011397271</v>
      </c>
      <c r="D719">
        <v>28314.37</v>
      </c>
    </row>
    <row r="720" spans="1:4" x14ac:dyDescent="0.25">
      <c r="A720" t="s">
        <v>281</v>
      </c>
      <c r="B720" t="s">
        <v>97</v>
      </c>
      <c r="C720" s="2">
        <f>HYPERLINK("https://cao.dolgi.msk.ru/account/1011396658/", 1011396658)</f>
        <v>1011396658</v>
      </c>
      <c r="D720">
        <v>13751.71</v>
      </c>
    </row>
    <row r="721" spans="1:4" x14ac:dyDescent="0.25">
      <c r="A721" t="s">
        <v>281</v>
      </c>
      <c r="B721" t="s">
        <v>231</v>
      </c>
      <c r="C721" s="2">
        <f>HYPERLINK("https://cao.dolgi.msk.ru/account/1011395583/", 1011395583)</f>
        <v>1011395583</v>
      </c>
      <c r="D721">
        <v>6424.42</v>
      </c>
    </row>
    <row r="722" spans="1:4" x14ac:dyDescent="0.25">
      <c r="A722" t="s">
        <v>281</v>
      </c>
      <c r="B722" t="s">
        <v>83</v>
      </c>
      <c r="C722" s="2">
        <f>HYPERLINK("https://cao.dolgi.msk.ru/account/1011396594/", 1011396594)</f>
        <v>1011396594</v>
      </c>
      <c r="D722">
        <v>5639.9</v>
      </c>
    </row>
    <row r="723" spans="1:4" x14ac:dyDescent="0.25">
      <c r="A723" t="s">
        <v>281</v>
      </c>
      <c r="B723" t="s">
        <v>285</v>
      </c>
      <c r="C723" s="2">
        <f>HYPERLINK("https://cao.dolgi.msk.ru/account/1011396383/", 1011396383)</f>
        <v>1011396383</v>
      </c>
      <c r="D723">
        <v>5123.28</v>
      </c>
    </row>
    <row r="724" spans="1:4" x14ac:dyDescent="0.25">
      <c r="A724" t="s">
        <v>281</v>
      </c>
      <c r="B724" t="s">
        <v>286</v>
      </c>
      <c r="C724" s="2">
        <f>HYPERLINK("https://cao.dolgi.msk.ru/account/1011396324/", 1011396324)</f>
        <v>1011396324</v>
      </c>
      <c r="D724">
        <v>41282.239999999998</v>
      </c>
    </row>
    <row r="725" spans="1:4" x14ac:dyDescent="0.25">
      <c r="A725" t="s">
        <v>281</v>
      </c>
      <c r="B725" t="s">
        <v>287</v>
      </c>
      <c r="C725" s="2">
        <f>HYPERLINK("https://cao.dolgi.msk.ru/account/1011398151/", 1011398151)</f>
        <v>1011398151</v>
      </c>
      <c r="D725">
        <v>12211.17</v>
      </c>
    </row>
    <row r="726" spans="1:4" x14ac:dyDescent="0.25">
      <c r="A726" t="s">
        <v>281</v>
      </c>
      <c r="B726" t="s">
        <v>288</v>
      </c>
      <c r="C726" s="2">
        <f>HYPERLINK("https://cao.dolgi.msk.ru/account/1011395655/", 1011395655)</f>
        <v>1011395655</v>
      </c>
      <c r="D726">
        <v>11737.08</v>
      </c>
    </row>
    <row r="727" spans="1:4" x14ac:dyDescent="0.25">
      <c r="A727" t="s">
        <v>281</v>
      </c>
      <c r="B727" t="s">
        <v>202</v>
      </c>
      <c r="C727" s="2">
        <f>HYPERLINK("https://cao.dolgi.msk.ru/account/1011395903/", 1011395903)</f>
        <v>1011395903</v>
      </c>
      <c r="D727">
        <v>6295.69</v>
      </c>
    </row>
    <row r="728" spans="1:4" x14ac:dyDescent="0.25">
      <c r="A728" t="s">
        <v>281</v>
      </c>
      <c r="B728" t="s">
        <v>289</v>
      </c>
      <c r="C728" s="2">
        <f>HYPERLINK("https://cao.dolgi.msk.ru/account/1011397044/", 1011397044)</f>
        <v>1011397044</v>
      </c>
      <c r="D728">
        <v>6599.47</v>
      </c>
    </row>
    <row r="729" spans="1:4" x14ac:dyDescent="0.25">
      <c r="A729" t="s">
        <v>281</v>
      </c>
      <c r="B729" t="s">
        <v>290</v>
      </c>
      <c r="C729" s="2">
        <f>HYPERLINK("https://cao.dolgi.msk.ru/account/1011396316/", 1011396316)</f>
        <v>1011396316</v>
      </c>
      <c r="D729">
        <v>8151.57</v>
      </c>
    </row>
    <row r="730" spans="1:4" x14ac:dyDescent="0.25">
      <c r="A730" t="s">
        <v>281</v>
      </c>
      <c r="B730" t="s">
        <v>291</v>
      </c>
      <c r="C730" s="2">
        <f>HYPERLINK("https://cao.dolgi.msk.ru/account/1011396244/", 1011396244)</f>
        <v>1011396244</v>
      </c>
      <c r="D730">
        <v>27255.7</v>
      </c>
    </row>
    <row r="731" spans="1:4" x14ac:dyDescent="0.25">
      <c r="A731" t="s">
        <v>281</v>
      </c>
      <c r="B731" t="s">
        <v>292</v>
      </c>
      <c r="C731" s="2">
        <f>HYPERLINK("https://cao.dolgi.msk.ru/account/1011396017/", 1011396017)</f>
        <v>1011396017</v>
      </c>
      <c r="D731">
        <v>9509.4699999999993</v>
      </c>
    </row>
    <row r="732" spans="1:4" x14ac:dyDescent="0.25">
      <c r="A732" t="s">
        <v>281</v>
      </c>
      <c r="B732" t="s">
        <v>293</v>
      </c>
      <c r="C732" s="2">
        <f>HYPERLINK("https://cao.dolgi.msk.ru/account/1011398178/", 1011398178)</f>
        <v>1011398178</v>
      </c>
      <c r="D732">
        <v>8539.69</v>
      </c>
    </row>
    <row r="733" spans="1:4" x14ac:dyDescent="0.25">
      <c r="A733" t="s">
        <v>281</v>
      </c>
      <c r="B733" t="s">
        <v>74</v>
      </c>
      <c r="C733" s="2">
        <f>HYPERLINK("https://cao.dolgi.msk.ru/account/1011396121/", 1011396121)</f>
        <v>1011396121</v>
      </c>
      <c r="D733">
        <v>28612.78</v>
      </c>
    </row>
    <row r="734" spans="1:4" x14ac:dyDescent="0.25">
      <c r="A734" t="s">
        <v>281</v>
      </c>
      <c r="B734" t="s">
        <v>294</v>
      </c>
      <c r="C734" s="2">
        <f>HYPERLINK("https://cao.dolgi.msk.ru/account/1011396498/", 1011396498)</f>
        <v>1011396498</v>
      </c>
      <c r="D734">
        <v>9987.5</v>
      </c>
    </row>
    <row r="735" spans="1:4" x14ac:dyDescent="0.25">
      <c r="A735" t="s">
        <v>281</v>
      </c>
      <c r="B735" t="s">
        <v>295</v>
      </c>
      <c r="C735" s="2">
        <f>HYPERLINK("https://cao.dolgi.msk.ru/account/1011397634/", 1011397634)</f>
        <v>1011397634</v>
      </c>
      <c r="D735">
        <v>22365.19</v>
      </c>
    </row>
    <row r="736" spans="1:4" x14ac:dyDescent="0.25">
      <c r="A736" t="s">
        <v>296</v>
      </c>
      <c r="B736" t="s">
        <v>10</v>
      </c>
      <c r="C736" s="2">
        <f>HYPERLINK("https://cao.dolgi.msk.ru/account/1011341788/", 1011341788)</f>
        <v>1011341788</v>
      </c>
      <c r="D736">
        <v>16363.96</v>
      </c>
    </row>
    <row r="737" spans="1:4" x14ac:dyDescent="0.25">
      <c r="A737" t="s">
        <v>296</v>
      </c>
      <c r="B737" t="s">
        <v>16</v>
      </c>
      <c r="C737" s="2">
        <f>HYPERLINK("https://cao.dolgi.msk.ru/account/1011341809/", 1011341809)</f>
        <v>1011341809</v>
      </c>
      <c r="D737">
        <v>36408.800000000003</v>
      </c>
    </row>
    <row r="738" spans="1:4" x14ac:dyDescent="0.25">
      <c r="A738" t="s">
        <v>297</v>
      </c>
      <c r="B738" t="s">
        <v>6</v>
      </c>
      <c r="C738" s="2">
        <f>HYPERLINK("https://cao.dolgi.msk.ru/account/1011468826/", 1011468826)</f>
        <v>1011468826</v>
      </c>
      <c r="D738">
        <v>22614.1</v>
      </c>
    </row>
    <row r="739" spans="1:4" x14ac:dyDescent="0.25">
      <c r="A739" t="s">
        <v>297</v>
      </c>
      <c r="B739" t="s">
        <v>14</v>
      </c>
      <c r="C739" s="2">
        <f>HYPERLINK("https://cao.dolgi.msk.ru/account/1011468623/", 1011468623)</f>
        <v>1011468623</v>
      </c>
      <c r="D739">
        <v>19352.18</v>
      </c>
    </row>
    <row r="740" spans="1:4" x14ac:dyDescent="0.25">
      <c r="A740" t="s">
        <v>297</v>
      </c>
      <c r="B740" t="s">
        <v>76</v>
      </c>
      <c r="C740" s="2">
        <f>HYPERLINK("https://cao.dolgi.msk.ru/account/1011468404/", 1011468404)</f>
        <v>1011468404</v>
      </c>
      <c r="D740">
        <v>26563.16</v>
      </c>
    </row>
    <row r="741" spans="1:4" x14ac:dyDescent="0.25">
      <c r="A741" t="s">
        <v>297</v>
      </c>
      <c r="B741" t="s">
        <v>5</v>
      </c>
      <c r="C741" s="2">
        <f>HYPERLINK("https://cao.dolgi.msk.ru/account/1011468316/", 1011468316)</f>
        <v>1011468316</v>
      </c>
      <c r="D741">
        <v>11436.61</v>
      </c>
    </row>
    <row r="742" spans="1:4" x14ac:dyDescent="0.25">
      <c r="A742" t="s">
        <v>297</v>
      </c>
      <c r="B742" t="s">
        <v>46</v>
      </c>
      <c r="C742" s="2">
        <f>HYPERLINK("https://cao.dolgi.msk.ru/account/1011468359/", 1011468359)</f>
        <v>1011468359</v>
      </c>
      <c r="D742">
        <v>44711.7</v>
      </c>
    </row>
    <row r="743" spans="1:4" x14ac:dyDescent="0.25">
      <c r="A743" t="s">
        <v>297</v>
      </c>
      <c r="B743" t="s">
        <v>7</v>
      </c>
      <c r="C743" s="2">
        <f>HYPERLINK("https://cao.dolgi.msk.ru/account/1011468738/", 1011468738)</f>
        <v>1011468738</v>
      </c>
      <c r="D743">
        <v>11235.02</v>
      </c>
    </row>
    <row r="744" spans="1:4" x14ac:dyDescent="0.25">
      <c r="A744" t="s">
        <v>297</v>
      </c>
      <c r="B744" t="s">
        <v>30</v>
      </c>
      <c r="C744" s="2">
        <f>HYPERLINK("https://cao.dolgi.msk.ru/account/1011468578/", 1011468578)</f>
        <v>1011468578</v>
      </c>
      <c r="D744">
        <v>32448.44</v>
      </c>
    </row>
    <row r="745" spans="1:4" x14ac:dyDescent="0.25">
      <c r="A745" t="s">
        <v>297</v>
      </c>
      <c r="B745" t="s">
        <v>53</v>
      </c>
      <c r="C745" s="2">
        <f>HYPERLINK("https://cao.dolgi.msk.ru/account/1011467989/", 1011467989)</f>
        <v>1011467989</v>
      </c>
      <c r="D745">
        <v>10537.24</v>
      </c>
    </row>
    <row r="746" spans="1:4" x14ac:dyDescent="0.25">
      <c r="A746" t="s">
        <v>297</v>
      </c>
      <c r="B746" t="s">
        <v>86</v>
      </c>
      <c r="C746" s="2">
        <f>HYPERLINK("https://cao.dolgi.msk.ru/account/1011468172/", 1011468172)</f>
        <v>1011468172</v>
      </c>
      <c r="D746">
        <v>148951.71</v>
      </c>
    </row>
    <row r="747" spans="1:4" x14ac:dyDescent="0.25">
      <c r="A747" t="s">
        <v>297</v>
      </c>
      <c r="B747" t="s">
        <v>101</v>
      </c>
      <c r="C747" s="2">
        <f>HYPERLINK("https://cao.dolgi.msk.ru/account/1011468711/", 1011468711)</f>
        <v>1011468711</v>
      </c>
      <c r="D747">
        <v>1366894.4</v>
      </c>
    </row>
    <row r="748" spans="1:4" x14ac:dyDescent="0.25">
      <c r="A748" t="s">
        <v>297</v>
      </c>
      <c r="B748" t="s">
        <v>101</v>
      </c>
      <c r="C748" s="2">
        <f>HYPERLINK("https://cao.dolgi.msk.ru/account/1011468818/", 1011468818)</f>
        <v>1011468818</v>
      </c>
      <c r="D748">
        <v>8504.24</v>
      </c>
    </row>
    <row r="749" spans="1:4" x14ac:dyDescent="0.25">
      <c r="A749" t="s">
        <v>297</v>
      </c>
      <c r="B749" t="s">
        <v>101</v>
      </c>
      <c r="C749" s="2">
        <f>HYPERLINK("https://cao.dolgi.msk.ru/account/1011468914/", 1011468914)</f>
        <v>1011468914</v>
      </c>
      <c r="D749">
        <v>77152.649999999994</v>
      </c>
    </row>
    <row r="750" spans="1:4" x14ac:dyDescent="0.25">
      <c r="A750" t="s">
        <v>297</v>
      </c>
      <c r="B750" t="s">
        <v>168</v>
      </c>
      <c r="C750" s="2">
        <f>HYPERLINK("https://cao.dolgi.msk.ru/account/1011468199/", 1011468199)</f>
        <v>1011468199</v>
      </c>
      <c r="D750">
        <v>43400.84</v>
      </c>
    </row>
    <row r="751" spans="1:4" x14ac:dyDescent="0.25">
      <c r="A751" t="s">
        <v>297</v>
      </c>
      <c r="B751" t="s">
        <v>35</v>
      </c>
      <c r="C751" s="2">
        <f>HYPERLINK("https://cao.dolgi.msk.ru/account/1011468252/", 1011468252)</f>
        <v>1011468252</v>
      </c>
      <c r="D751">
        <v>5423.51</v>
      </c>
    </row>
    <row r="752" spans="1:4" x14ac:dyDescent="0.25">
      <c r="A752" t="s">
        <v>297</v>
      </c>
      <c r="B752" t="s">
        <v>37</v>
      </c>
      <c r="C752" s="2">
        <f>HYPERLINK("https://cao.dolgi.msk.ru/account/1011468498/", 1011468498)</f>
        <v>1011468498</v>
      </c>
      <c r="D752">
        <v>13386.35</v>
      </c>
    </row>
    <row r="753" spans="1:4" x14ac:dyDescent="0.25">
      <c r="A753" t="s">
        <v>297</v>
      </c>
      <c r="B753" t="s">
        <v>298</v>
      </c>
      <c r="C753" s="2">
        <f>HYPERLINK("https://cao.dolgi.msk.ru/account/1011468084/", 1011468084)</f>
        <v>1011468084</v>
      </c>
      <c r="D753">
        <v>7388.69</v>
      </c>
    </row>
    <row r="754" spans="1:4" x14ac:dyDescent="0.25">
      <c r="A754" t="s">
        <v>297</v>
      </c>
      <c r="B754" t="s">
        <v>230</v>
      </c>
      <c r="C754" s="2">
        <f>HYPERLINK("https://cao.dolgi.msk.ru/account/1011468519/", 1011468519)</f>
        <v>1011468519</v>
      </c>
      <c r="D754">
        <v>22889.21</v>
      </c>
    </row>
    <row r="755" spans="1:4" x14ac:dyDescent="0.25">
      <c r="A755" t="s">
        <v>297</v>
      </c>
      <c r="B755" t="s">
        <v>143</v>
      </c>
      <c r="C755" s="2">
        <f>HYPERLINK("https://cao.dolgi.msk.ru/account/1011468893/", 1011468893)</f>
        <v>1011468893</v>
      </c>
      <c r="D755">
        <v>7826.89</v>
      </c>
    </row>
    <row r="756" spans="1:4" x14ac:dyDescent="0.25">
      <c r="A756" t="s">
        <v>299</v>
      </c>
      <c r="B756" t="s">
        <v>13</v>
      </c>
      <c r="C756" s="2">
        <f>HYPERLINK("https://cao.dolgi.msk.ru/account/1011328305/", 1011328305)</f>
        <v>1011328305</v>
      </c>
      <c r="D756">
        <v>10346.120000000001</v>
      </c>
    </row>
    <row r="757" spans="1:4" x14ac:dyDescent="0.25">
      <c r="A757" t="s">
        <v>299</v>
      </c>
      <c r="B757" t="s">
        <v>65</v>
      </c>
      <c r="C757" s="2">
        <f>HYPERLINK("https://cao.dolgi.msk.ru/account/1011328428/", 1011328428)</f>
        <v>1011328428</v>
      </c>
      <c r="D757">
        <v>10555.54</v>
      </c>
    </row>
    <row r="758" spans="1:4" x14ac:dyDescent="0.25">
      <c r="A758" t="s">
        <v>299</v>
      </c>
      <c r="B758" t="s">
        <v>10</v>
      </c>
      <c r="C758" s="2">
        <f>HYPERLINK("https://cao.dolgi.msk.ru/account/1011328583/", 1011328583)</f>
        <v>1011328583</v>
      </c>
      <c r="D758">
        <v>10915.01</v>
      </c>
    </row>
    <row r="759" spans="1:4" x14ac:dyDescent="0.25">
      <c r="A759" t="s">
        <v>299</v>
      </c>
      <c r="B759" t="s">
        <v>41</v>
      </c>
      <c r="C759" s="2">
        <f>HYPERLINK("https://cao.dolgi.msk.ru/account/1011328698/", 1011328698)</f>
        <v>1011328698</v>
      </c>
      <c r="D759">
        <v>20892.439999999999</v>
      </c>
    </row>
    <row r="760" spans="1:4" x14ac:dyDescent="0.25">
      <c r="A760" t="s">
        <v>299</v>
      </c>
      <c r="B760" t="s">
        <v>31</v>
      </c>
      <c r="C760" s="2">
        <f>HYPERLINK("https://cao.dolgi.msk.ru/account/1011328401/", 1011328401)</f>
        <v>1011328401</v>
      </c>
      <c r="D760">
        <v>46453.89</v>
      </c>
    </row>
    <row r="761" spans="1:4" x14ac:dyDescent="0.25">
      <c r="A761" t="s">
        <v>299</v>
      </c>
      <c r="B761" t="s">
        <v>31</v>
      </c>
      <c r="C761" s="2">
        <f>HYPERLINK("https://cao.dolgi.msk.ru/account/1011328452/", 1011328452)</f>
        <v>1011328452</v>
      </c>
      <c r="D761">
        <v>7454.96</v>
      </c>
    </row>
    <row r="762" spans="1:4" x14ac:dyDescent="0.25">
      <c r="A762" t="s">
        <v>300</v>
      </c>
      <c r="B762" t="s">
        <v>178</v>
      </c>
      <c r="C762" s="2">
        <f>HYPERLINK("https://cao.dolgi.msk.ru/account/1011332849/", 1011332849)</f>
        <v>1011332849</v>
      </c>
      <c r="D762">
        <v>74575.570000000007</v>
      </c>
    </row>
    <row r="763" spans="1:4" x14ac:dyDescent="0.25">
      <c r="A763" t="s">
        <v>300</v>
      </c>
      <c r="B763" t="s">
        <v>169</v>
      </c>
      <c r="C763" s="2">
        <f>HYPERLINK("https://cao.dolgi.msk.ru/account/1011332988/", 1011332988)</f>
        <v>1011332988</v>
      </c>
      <c r="D763">
        <v>8329.85</v>
      </c>
    </row>
    <row r="764" spans="1:4" x14ac:dyDescent="0.25">
      <c r="A764" t="s">
        <v>301</v>
      </c>
      <c r="B764" t="s">
        <v>6</v>
      </c>
      <c r="C764" s="2">
        <f>HYPERLINK("https://cao.dolgi.msk.ru/account/1011196488/", 1011196488)</f>
        <v>1011196488</v>
      </c>
      <c r="D764">
        <v>2877.36</v>
      </c>
    </row>
    <row r="765" spans="1:4" x14ac:dyDescent="0.25">
      <c r="A765" t="s">
        <v>301</v>
      </c>
      <c r="B765" t="s">
        <v>39</v>
      </c>
      <c r="C765" s="2">
        <f>HYPERLINK("https://cao.dolgi.msk.ru/account/1011514239/", 1011514239)</f>
        <v>1011514239</v>
      </c>
      <c r="D765">
        <v>28348.28</v>
      </c>
    </row>
    <row r="766" spans="1:4" x14ac:dyDescent="0.25">
      <c r="A766" t="s">
        <v>301</v>
      </c>
      <c r="B766" t="s">
        <v>106</v>
      </c>
      <c r="C766" s="2">
        <f>HYPERLINK("https://cao.dolgi.msk.ru/account/1011196672/", 1011196672)</f>
        <v>1011196672</v>
      </c>
      <c r="D766">
        <v>25555.23</v>
      </c>
    </row>
    <row r="767" spans="1:4" x14ac:dyDescent="0.25">
      <c r="A767" t="s">
        <v>301</v>
      </c>
      <c r="B767" t="s">
        <v>53</v>
      </c>
      <c r="C767" s="2">
        <f>HYPERLINK("https://cao.dolgi.msk.ru/account/1011196269/", 1011196269)</f>
        <v>1011196269</v>
      </c>
      <c r="D767">
        <v>39020.339999999997</v>
      </c>
    </row>
    <row r="768" spans="1:4" x14ac:dyDescent="0.25">
      <c r="A768" t="s">
        <v>301</v>
      </c>
      <c r="B768" t="s">
        <v>31</v>
      </c>
      <c r="C768" s="2">
        <f>HYPERLINK("https://cao.dolgi.msk.ru/account/1011195784/", 1011195784)</f>
        <v>1011195784</v>
      </c>
      <c r="D768">
        <v>8053.45</v>
      </c>
    </row>
    <row r="769" spans="1:4" x14ac:dyDescent="0.25">
      <c r="A769" t="s">
        <v>301</v>
      </c>
      <c r="B769" t="s">
        <v>129</v>
      </c>
      <c r="C769" s="2">
        <f>HYPERLINK("https://cao.dolgi.msk.ru/account/1011195653/", 1011195653)</f>
        <v>1011195653</v>
      </c>
      <c r="D769">
        <v>34651.769999999997</v>
      </c>
    </row>
    <row r="770" spans="1:4" x14ac:dyDescent="0.25">
      <c r="A770" t="s">
        <v>301</v>
      </c>
      <c r="B770" t="s">
        <v>168</v>
      </c>
      <c r="C770" s="2">
        <f>HYPERLINK("https://cao.dolgi.msk.ru/account/1011196541/", 1011196541)</f>
        <v>1011196541</v>
      </c>
      <c r="D770">
        <v>242170.51</v>
      </c>
    </row>
    <row r="771" spans="1:4" x14ac:dyDescent="0.25">
      <c r="A771" t="s">
        <v>301</v>
      </c>
      <c r="B771" t="s">
        <v>36</v>
      </c>
      <c r="C771" s="2">
        <f>HYPERLINK("https://cao.dolgi.msk.ru/account/1011196568/", 1011196568)</f>
        <v>1011196568</v>
      </c>
      <c r="D771">
        <v>123530.93</v>
      </c>
    </row>
    <row r="772" spans="1:4" x14ac:dyDescent="0.25">
      <c r="A772" t="s">
        <v>301</v>
      </c>
      <c r="B772" t="s">
        <v>173</v>
      </c>
      <c r="C772" s="2">
        <f>HYPERLINK("https://cao.dolgi.msk.ru/account/1011195856/", 1011195856)</f>
        <v>1011195856</v>
      </c>
      <c r="D772">
        <v>594344.89</v>
      </c>
    </row>
    <row r="773" spans="1:4" x14ac:dyDescent="0.25">
      <c r="A773" t="s">
        <v>301</v>
      </c>
      <c r="B773" t="s">
        <v>82</v>
      </c>
      <c r="C773" s="2">
        <f>HYPERLINK("https://cao.dolgi.msk.ru/account/1011196349/", 1011196349)</f>
        <v>1011196349</v>
      </c>
      <c r="D773">
        <v>19091.28</v>
      </c>
    </row>
    <row r="774" spans="1:4" x14ac:dyDescent="0.25">
      <c r="A774" t="s">
        <v>302</v>
      </c>
      <c r="B774" t="s">
        <v>30</v>
      </c>
      <c r="C774" s="2">
        <f>HYPERLINK("https://cao.dolgi.msk.ru/account/1011315213/", 1011315213)</f>
        <v>1011315213</v>
      </c>
      <c r="D774">
        <v>78640.69</v>
      </c>
    </row>
    <row r="775" spans="1:4" x14ac:dyDescent="0.25">
      <c r="A775" t="s">
        <v>302</v>
      </c>
      <c r="B775" t="s">
        <v>49</v>
      </c>
      <c r="C775" s="2">
        <f>HYPERLINK("https://cao.dolgi.msk.ru/account/1011014592/", 1011014592)</f>
        <v>1011014592</v>
      </c>
      <c r="D775">
        <v>29028.84</v>
      </c>
    </row>
    <row r="776" spans="1:4" x14ac:dyDescent="0.25">
      <c r="A776" t="s">
        <v>302</v>
      </c>
      <c r="B776" t="s">
        <v>42</v>
      </c>
      <c r="C776" s="2">
        <f>HYPERLINK("https://cao.dolgi.msk.ru/account/1011314763/", 1011314763)</f>
        <v>1011314763</v>
      </c>
      <c r="D776">
        <v>50862.02</v>
      </c>
    </row>
    <row r="777" spans="1:4" x14ac:dyDescent="0.25">
      <c r="A777" t="s">
        <v>302</v>
      </c>
      <c r="B777" t="s">
        <v>158</v>
      </c>
      <c r="C777" s="2">
        <f>HYPERLINK("https://cao.dolgi.msk.ru/account/1011314747/", 1011314747)</f>
        <v>1011314747</v>
      </c>
      <c r="D777">
        <v>1215378.0900000001</v>
      </c>
    </row>
    <row r="778" spans="1:4" x14ac:dyDescent="0.25">
      <c r="A778" t="s">
        <v>302</v>
      </c>
      <c r="B778" t="s">
        <v>57</v>
      </c>
      <c r="C778" s="2">
        <f>HYPERLINK("https://cao.dolgi.msk.ru/account/1011314931/", 1011314931)</f>
        <v>1011314931</v>
      </c>
      <c r="D778">
        <v>21874.37</v>
      </c>
    </row>
    <row r="779" spans="1:4" x14ac:dyDescent="0.25">
      <c r="A779" t="s">
        <v>302</v>
      </c>
      <c r="B779" t="s">
        <v>79</v>
      </c>
      <c r="C779" s="2">
        <f>HYPERLINK("https://cao.dolgi.msk.ru/account/1011338976/", 1011338976)</f>
        <v>1011338976</v>
      </c>
      <c r="D779">
        <v>27768.94</v>
      </c>
    </row>
    <row r="780" spans="1:4" x14ac:dyDescent="0.25">
      <c r="A780" t="s">
        <v>302</v>
      </c>
      <c r="B780" t="s">
        <v>303</v>
      </c>
      <c r="C780" s="2">
        <f>HYPERLINK("https://cao.dolgi.msk.ru/account/1011339186/", 1011339186)</f>
        <v>1011339186</v>
      </c>
      <c r="D780">
        <v>31822.36</v>
      </c>
    </row>
    <row r="781" spans="1:4" x14ac:dyDescent="0.25">
      <c r="A781" t="s">
        <v>302</v>
      </c>
      <c r="B781" t="s">
        <v>304</v>
      </c>
      <c r="C781" s="2">
        <f>HYPERLINK("https://cao.dolgi.msk.ru/account/1011338749/", 1011338749)</f>
        <v>1011338749</v>
      </c>
      <c r="D781">
        <v>13932.93</v>
      </c>
    </row>
    <row r="782" spans="1:4" x14ac:dyDescent="0.25">
      <c r="A782" t="s">
        <v>302</v>
      </c>
      <c r="B782" t="s">
        <v>305</v>
      </c>
      <c r="C782" s="2">
        <f>HYPERLINK("https://cao.dolgi.msk.ru/account/1011339688/", 1011339688)</f>
        <v>1011339688</v>
      </c>
      <c r="D782">
        <v>19902.36</v>
      </c>
    </row>
    <row r="783" spans="1:4" x14ac:dyDescent="0.25">
      <c r="A783" t="s">
        <v>302</v>
      </c>
      <c r="B783" t="s">
        <v>306</v>
      </c>
      <c r="C783" s="2">
        <f>HYPERLINK("https://cao.dolgi.msk.ru/account/1011338837/", 1011338837)</f>
        <v>1011338837</v>
      </c>
      <c r="D783">
        <v>24927.16</v>
      </c>
    </row>
    <row r="784" spans="1:4" x14ac:dyDescent="0.25">
      <c r="A784" t="s">
        <v>302</v>
      </c>
      <c r="B784" t="s">
        <v>307</v>
      </c>
      <c r="C784" s="2">
        <f>HYPERLINK("https://cao.dolgi.msk.ru/account/1011339426/", 1011339426)</f>
        <v>1011339426</v>
      </c>
      <c r="D784">
        <v>17164.669999999998</v>
      </c>
    </row>
    <row r="785" spans="1:4" x14ac:dyDescent="0.25">
      <c r="A785" t="s">
        <v>308</v>
      </c>
      <c r="B785" t="s">
        <v>6</v>
      </c>
      <c r="C785" s="2">
        <f>HYPERLINK("https://cao.dolgi.msk.ru/account/1011398303/", 1011398303)</f>
        <v>1011398303</v>
      </c>
      <c r="D785">
        <v>11388.02</v>
      </c>
    </row>
    <row r="786" spans="1:4" x14ac:dyDescent="0.25">
      <c r="A786" t="s">
        <v>308</v>
      </c>
      <c r="B786" t="s">
        <v>46</v>
      </c>
      <c r="C786" s="2">
        <f>HYPERLINK("https://cao.dolgi.msk.ru/account/1011398362/", 1011398362)</f>
        <v>1011398362</v>
      </c>
      <c r="D786">
        <v>12101.61</v>
      </c>
    </row>
    <row r="787" spans="1:4" x14ac:dyDescent="0.25">
      <c r="A787" t="s">
        <v>308</v>
      </c>
      <c r="B787" t="s">
        <v>105</v>
      </c>
      <c r="C787" s="2">
        <f>HYPERLINK("https://cao.dolgi.msk.ru/account/1011398274/", 1011398274)</f>
        <v>1011398274</v>
      </c>
      <c r="D787">
        <v>47474.7</v>
      </c>
    </row>
    <row r="788" spans="1:4" x14ac:dyDescent="0.25">
      <c r="A788" t="s">
        <v>308</v>
      </c>
      <c r="B788" t="s">
        <v>18</v>
      </c>
      <c r="C788" s="2">
        <f>HYPERLINK("https://cao.dolgi.msk.ru/account/1011398901/", 1011398901)</f>
        <v>1011398901</v>
      </c>
      <c r="D788">
        <v>33280.660000000003</v>
      </c>
    </row>
    <row r="789" spans="1:4" x14ac:dyDescent="0.25">
      <c r="A789" t="s">
        <v>308</v>
      </c>
      <c r="B789" t="s">
        <v>7</v>
      </c>
      <c r="C789" s="2">
        <f>HYPERLINK("https://cao.dolgi.msk.ru/account/1011398979/", 1011398979)</f>
        <v>1011398979</v>
      </c>
      <c r="D789">
        <v>14034.5</v>
      </c>
    </row>
    <row r="790" spans="1:4" x14ac:dyDescent="0.25">
      <c r="A790" t="s">
        <v>308</v>
      </c>
      <c r="B790" t="s">
        <v>141</v>
      </c>
      <c r="C790" s="2">
        <f>HYPERLINK("https://cao.dolgi.msk.ru/account/1011398493/", 1011398493)</f>
        <v>1011398493</v>
      </c>
      <c r="D790">
        <v>6386.61</v>
      </c>
    </row>
    <row r="791" spans="1:4" x14ac:dyDescent="0.25">
      <c r="A791" t="s">
        <v>308</v>
      </c>
      <c r="B791" t="s">
        <v>120</v>
      </c>
      <c r="C791" s="2">
        <f>HYPERLINK("https://cao.dolgi.msk.ru/account/1011398741/", 1011398741)</f>
        <v>1011398741</v>
      </c>
      <c r="D791">
        <v>466946.28</v>
      </c>
    </row>
    <row r="792" spans="1:4" x14ac:dyDescent="0.25">
      <c r="A792" t="s">
        <v>308</v>
      </c>
      <c r="B792" t="s">
        <v>35</v>
      </c>
      <c r="C792" s="2">
        <f>HYPERLINK("https://cao.dolgi.msk.ru/account/1011398784/", 1011398784)</f>
        <v>1011398784</v>
      </c>
      <c r="D792">
        <v>20833.16</v>
      </c>
    </row>
    <row r="793" spans="1:4" x14ac:dyDescent="0.25">
      <c r="A793" t="s">
        <v>308</v>
      </c>
      <c r="B793" t="s">
        <v>38</v>
      </c>
      <c r="C793" s="2">
        <f>HYPERLINK("https://cao.dolgi.msk.ru/account/1011398792/", 1011398792)</f>
        <v>1011398792</v>
      </c>
      <c r="D793">
        <v>38994.67</v>
      </c>
    </row>
    <row r="794" spans="1:4" x14ac:dyDescent="0.25">
      <c r="A794" t="s">
        <v>308</v>
      </c>
      <c r="B794" t="s">
        <v>134</v>
      </c>
      <c r="C794" s="2">
        <f>HYPERLINK("https://cao.dolgi.msk.ru/account/1011398194/", 1011398194)</f>
        <v>1011398194</v>
      </c>
      <c r="D794">
        <v>61286.62</v>
      </c>
    </row>
    <row r="795" spans="1:4" x14ac:dyDescent="0.25">
      <c r="A795" t="s">
        <v>309</v>
      </c>
      <c r="B795" t="s">
        <v>28</v>
      </c>
      <c r="C795" s="2">
        <f>HYPERLINK("https://cao.dolgi.msk.ru/account/1011333091/", 1011333091)</f>
        <v>1011333091</v>
      </c>
      <c r="D795">
        <v>23543.19</v>
      </c>
    </row>
    <row r="796" spans="1:4" x14ac:dyDescent="0.25">
      <c r="A796" t="s">
        <v>310</v>
      </c>
      <c r="B796" t="s">
        <v>14</v>
      </c>
      <c r="C796" s="2">
        <f>HYPERLINK("https://cao.dolgi.msk.ru/account/1011333331/", 1011333331)</f>
        <v>1011333331</v>
      </c>
      <c r="D796">
        <v>8278</v>
      </c>
    </row>
    <row r="797" spans="1:4" x14ac:dyDescent="0.25">
      <c r="A797" t="s">
        <v>310</v>
      </c>
      <c r="B797" t="s">
        <v>34</v>
      </c>
      <c r="C797" s="2">
        <f>HYPERLINK("https://cao.dolgi.msk.ru/account/1011333198/", 1011333198)</f>
        <v>1011333198</v>
      </c>
      <c r="D797">
        <v>14750.17</v>
      </c>
    </row>
    <row r="798" spans="1:4" x14ac:dyDescent="0.25">
      <c r="A798" t="s">
        <v>310</v>
      </c>
      <c r="B798" t="s">
        <v>105</v>
      </c>
      <c r="C798" s="2">
        <f>HYPERLINK("https://cao.dolgi.msk.ru/account/1011333251/", 1011333251)</f>
        <v>1011333251</v>
      </c>
      <c r="D798">
        <v>29527.21</v>
      </c>
    </row>
    <row r="799" spans="1:4" x14ac:dyDescent="0.25">
      <c r="A799" t="s">
        <v>310</v>
      </c>
      <c r="B799" t="s">
        <v>23</v>
      </c>
      <c r="C799" s="2">
        <f>HYPERLINK("https://cao.dolgi.msk.ru/account/1011333286/", 1011333286)</f>
        <v>1011333286</v>
      </c>
      <c r="D799">
        <v>19297.04</v>
      </c>
    </row>
    <row r="800" spans="1:4" x14ac:dyDescent="0.25">
      <c r="A800" t="s">
        <v>310</v>
      </c>
      <c r="B800" t="s">
        <v>26</v>
      </c>
      <c r="C800" s="2">
        <f>HYPERLINK("https://cao.dolgi.msk.ru/account/1011333526/", 1011333526)</f>
        <v>1011333526</v>
      </c>
      <c r="D800">
        <v>14513.57</v>
      </c>
    </row>
    <row r="801" spans="1:4" x14ac:dyDescent="0.25">
      <c r="A801" t="s">
        <v>311</v>
      </c>
      <c r="B801" t="s">
        <v>26</v>
      </c>
      <c r="C801" s="2">
        <f>HYPERLINK("https://cao.dolgi.msk.ru/account/1011399883/", 1011399883)</f>
        <v>1011399883</v>
      </c>
      <c r="D801">
        <v>15712.59</v>
      </c>
    </row>
    <row r="802" spans="1:4" x14ac:dyDescent="0.25">
      <c r="A802" t="s">
        <v>311</v>
      </c>
      <c r="B802" t="s">
        <v>52</v>
      </c>
      <c r="C802" s="2">
        <f>HYPERLINK("https://cao.dolgi.msk.ru/account/1011399664/", 1011399664)</f>
        <v>1011399664</v>
      </c>
      <c r="D802">
        <v>11602.81</v>
      </c>
    </row>
    <row r="803" spans="1:4" x14ac:dyDescent="0.25">
      <c r="A803" t="s">
        <v>312</v>
      </c>
      <c r="B803" t="s">
        <v>76</v>
      </c>
      <c r="C803" s="2">
        <f>HYPERLINK("https://cao.dolgi.msk.ru/account/1010035439/", 1010035439)</f>
        <v>1010035439</v>
      </c>
      <c r="D803">
        <v>313520.08</v>
      </c>
    </row>
    <row r="804" spans="1:4" x14ac:dyDescent="0.25">
      <c r="A804" t="s">
        <v>313</v>
      </c>
      <c r="B804" t="s">
        <v>49</v>
      </c>
      <c r="C804" s="2">
        <f>HYPERLINK("https://cao.dolgi.msk.ru/account/1011399912/", 1011399912)</f>
        <v>1011399912</v>
      </c>
      <c r="D804">
        <v>20507.13</v>
      </c>
    </row>
    <row r="805" spans="1:4" x14ac:dyDescent="0.25">
      <c r="A805" t="s">
        <v>313</v>
      </c>
      <c r="B805" t="s">
        <v>21</v>
      </c>
      <c r="C805" s="2">
        <f>HYPERLINK("https://cao.dolgi.msk.ru/account/1011399891/", 1011399891)</f>
        <v>1011399891</v>
      </c>
      <c r="D805">
        <v>97275.62</v>
      </c>
    </row>
    <row r="806" spans="1:4" x14ac:dyDescent="0.25">
      <c r="A806" t="s">
        <v>313</v>
      </c>
      <c r="B806" t="s">
        <v>21</v>
      </c>
      <c r="C806" s="2">
        <f>HYPERLINK("https://cao.dolgi.msk.ru/account/1011400151/", 1011400151)</f>
        <v>1011400151</v>
      </c>
      <c r="D806">
        <v>4374.63</v>
      </c>
    </row>
    <row r="807" spans="1:4" x14ac:dyDescent="0.25">
      <c r="A807" t="s">
        <v>313</v>
      </c>
      <c r="B807" t="s">
        <v>53</v>
      </c>
      <c r="C807" s="2">
        <f>HYPERLINK("https://cao.dolgi.msk.ru/account/1011400135/", 1011400135)</f>
        <v>1011400135</v>
      </c>
      <c r="D807">
        <v>86459.75</v>
      </c>
    </row>
    <row r="808" spans="1:4" x14ac:dyDescent="0.25">
      <c r="A808" t="s">
        <v>313</v>
      </c>
      <c r="B808" t="s">
        <v>44</v>
      </c>
      <c r="C808" s="2">
        <f>HYPERLINK("https://cao.dolgi.msk.ru/account/1011399998/", 1011399998)</f>
        <v>1011399998</v>
      </c>
      <c r="D808">
        <v>479769.03</v>
      </c>
    </row>
    <row r="809" spans="1:4" x14ac:dyDescent="0.25">
      <c r="A809" t="s">
        <v>314</v>
      </c>
      <c r="B809" t="s">
        <v>14</v>
      </c>
      <c r="C809" s="2">
        <f>HYPERLINK("https://cao.dolgi.msk.ru/account/1011330886/", 1011330886)</f>
        <v>1011330886</v>
      </c>
      <c r="D809">
        <v>42243.19</v>
      </c>
    </row>
    <row r="810" spans="1:4" x14ac:dyDescent="0.25">
      <c r="A810" t="s">
        <v>314</v>
      </c>
      <c r="B810" t="s">
        <v>26</v>
      </c>
      <c r="C810" s="2">
        <f>HYPERLINK("https://cao.dolgi.msk.ru/account/1011330771/", 1011330771)</f>
        <v>1011330771</v>
      </c>
      <c r="D810">
        <v>120642.67</v>
      </c>
    </row>
    <row r="811" spans="1:4" x14ac:dyDescent="0.25">
      <c r="A811" t="s">
        <v>315</v>
      </c>
      <c r="B811" t="s">
        <v>34</v>
      </c>
      <c r="C811" s="2">
        <f>HYPERLINK("https://cao.dolgi.msk.ru/account/1011308128/", 1011308128)</f>
        <v>1011308128</v>
      </c>
      <c r="D811">
        <v>17837.79</v>
      </c>
    </row>
    <row r="812" spans="1:4" x14ac:dyDescent="0.25">
      <c r="A812" t="s">
        <v>315</v>
      </c>
      <c r="B812" t="s">
        <v>34</v>
      </c>
      <c r="C812" s="2">
        <f>HYPERLINK("https://cao.dolgi.msk.ru/account/1011308275/", 1011308275)</f>
        <v>1011308275</v>
      </c>
      <c r="D812">
        <v>10331.629999999999</v>
      </c>
    </row>
    <row r="813" spans="1:4" x14ac:dyDescent="0.25">
      <c r="A813" t="s">
        <v>315</v>
      </c>
      <c r="B813" t="s">
        <v>65</v>
      </c>
      <c r="C813" s="2">
        <f>HYPERLINK("https://cao.dolgi.msk.ru/account/1011308216/", 1011308216)</f>
        <v>1011308216</v>
      </c>
      <c r="D813">
        <v>16304.55</v>
      </c>
    </row>
    <row r="814" spans="1:4" x14ac:dyDescent="0.25">
      <c r="A814" t="s">
        <v>315</v>
      </c>
      <c r="B814" t="s">
        <v>7</v>
      </c>
      <c r="C814" s="2">
        <f>HYPERLINK("https://cao.dolgi.msk.ru/account/1011308283/", 1011308283)</f>
        <v>1011308283</v>
      </c>
      <c r="D814">
        <v>27017.16</v>
      </c>
    </row>
    <row r="815" spans="1:4" x14ac:dyDescent="0.25">
      <c r="A815" t="s">
        <v>315</v>
      </c>
      <c r="B815" t="s">
        <v>106</v>
      </c>
      <c r="C815" s="2">
        <f>HYPERLINK("https://cao.dolgi.msk.ru/account/1011308208/", 1011308208)</f>
        <v>1011308208</v>
      </c>
      <c r="D815">
        <v>80342.14</v>
      </c>
    </row>
    <row r="816" spans="1:4" x14ac:dyDescent="0.25">
      <c r="A816" t="s">
        <v>315</v>
      </c>
      <c r="B816" t="s">
        <v>41</v>
      </c>
      <c r="C816" s="2">
        <f>HYPERLINK("https://cao.dolgi.msk.ru/account/1011308304/", 1011308304)</f>
        <v>1011308304</v>
      </c>
      <c r="D816">
        <v>20047.080000000002</v>
      </c>
    </row>
    <row r="817" spans="1:4" x14ac:dyDescent="0.25">
      <c r="A817" t="s">
        <v>315</v>
      </c>
      <c r="B817" t="s">
        <v>30</v>
      </c>
      <c r="C817" s="2">
        <f>HYPERLINK("https://cao.dolgi.msk.ru/account/1011308099/", 1011308099)</f>
        <v>1011308099</v>
      </c>
      <c r="D817">
        <v>33535.339999999997</v>
      </c>
    </row>
    <row r="818" spans="1:4" x14ac:dyDescent="0.25">
      <c r="A818" t="s">
        <v>315</v>
      </c>
      <c r="B818" t="s">
        <v>49</v>
      </c>
      <c r="C818" s="2">
        <f>HYPERLINK("https://cao.dolgi.msk.ru/account/1011308144/", 1011308144)</f>
        <v>1011308144</v>
      </c>
      <c r="D818">
        <v>5642.66</v>
      </c>
    </row>
    <row r="819" spans="1:4" x14ac:dyDescent="0.25">
      <c r="A819" t="s">
        <v>315</v>
      </c>
      <c r="B819" t="s">
        <v>49</v>
      </c>
      <c r="C819" s="2">
        <f>HYPERLINK("https://cao.dolgi.msk.ru/account/1011308363/", 1011308363)</f>
        <v>1011308363</v>
      </c>
      <c r="D819">
        <v>11742.68</v>
      </c>
    </row>
    <row r="820" spans="1:4" x14ac:dyDescent="0.25">
      <c r="A820" t="s">
        <v>316</v>
      </c>
      <c r="B820" t="s">
        <v>42</v>
      </c>
      <c r="C820" s="2">
        <f>HYPERLINK("https://cao.dolgi.msk.ru/account/1011400493/", 1011400493)</f>
        <v>1011400493</v>
      </c>
      <c r="D820">
        <v>78371.77</v>
      </c>
    </row>
    <row r="821" spans="1:4" x14ac:dyDescent="0.25">
      <c r="A821" t="s">
        <v>316</v>
      </c>
      <c r="B821" t="s">
        <v>44</v>
      </c>
      <c r="C821" s="2">
        <f>HYPERLINK("https://cao.dolgi.msk.ru/account/1011400282/", 1011400282)</f>
        <v>1011400282</v>
      </c>
      <c r="D821">
        <v>152253.20000000001</v>
      </c>
    </row>
    <row r="822" spans="1:4" x14ac:dyDescent="0.25">
      <c r="A822" t="s">
        <v>316</v>
      </c>
      <c r="B822" t="s">
        <v>86</v>
      </c>
      <c r="C822" s="2">
        <f>HYPERLINK("https://cao.dolgi.msk.ru/account/1011515469/", 1011515469)</f>
        <v>1011515469</v>
      </c>
      <c r="D822">
        <v>10470.34</v>
      </c>
    </row>
    <row r="823" spans="1:4" x14ac:dyDescent="0.25">
      <c r="A823" t="s">
        <v>317</v>
      </c>
      <c r="B823" t="s">
        <v>43</v>
      </c>
      <c r="C823" s="2">
        <f>HYPERLINK("https://cao.dolgi.msk.ru/account/1010259387/", 1010259387)</f>
        <v>1010259387</v>
      </c>
      <c r="D823">
        <v>13725.53</v>
      </c>
    </row>
    <row r="824" spans="1:4" x14ac:dyDescent="0.25">
      <c r="A824" t="s">
        <v>318</v>
      </c>
      <c r="B824" t="s">
        <v>13</v>
      </c>
      <c r="C824" s="2">
        <f>HYPERLINK("https://cao.dolgi.msk.ru/account/1011400581/", 1011400581)</f>
        <v>1011400581</v>
      </c>
      <c r="D824">
        <v>90114.64</v>
      </c>
    </row>
    <row r="825" spans="1:4" x14ac:dyDescent="0.25">
      <c r="A825" t="s">
        <v>318</v>
      </c>
      <c r="B825" t="s">
        <v>14</v>
      </c>
      <c r="C825" s="2">
        <f>HYPERLINK("https://cao.dolgi.msk.ru/account/1011400557/", 1011400557)</f>
        <v>1011400557</v>
      </c>
      <c r="D825">
        <v>5819.51</v>
      </c>
    </row>
    <row r="826" spans="1:4" x14ac:dyDescent="0.25">
      <c r="A826" t="s">
        <v>318</v>
      </c>
      <c r="B826" t="s">
        <v>65</v>
      </c>
      <c r="C826" s="2">
        <f>HYPERLINK("https://cao.dolgi.msk.ru/account/1011400602/", 1011400602)</f>
        <v>1011400602</v>
      </c>
      <c r="D826">
        <v>3575.14</v>
      </c>
    </row>
    <row r="827" spans="1:4" x14ac:dyDescent="0.25">
      <c r="A827" t="s">
        <v>318</v>
      </c>
      <c r="B827" t="s">
        <v>18</v>
      </c>
      <c r="C827" s="2">
        <f>HYPERLINK("https://cao.dolgi.msk.ru/account/1011400805/", 1011400805)</f>
        <v>1011400805</v>
      </c>
      <c r="D827">
        <v>9658.7099999999991</v>
      </c>
    </row>
    <row r="828" spans="1:4" x14ac:dyDescent="0.25">
      <c r="A828" t="s">
        <v>318</v>
      </c>
      <c r="B828" t="s">
        <v>108</v>
      </c>
      <c r="C828" s="2">
        <f>HYPERLINK("https://cao.dolgi.msk.ru/account/1011400629/", 1011400629)</f>
        <v>1011400629</v>
      </c>
      <c r="D828">
        <v>110214.57</v>
      </c>
    </row>
    <row r="829" spans="1:4" x14ac:dyDescent="0.25">
      <c r="A829" t="s">
        <v>318</v>
      </c>
      <c r="B829" t="s">
        <v>49</v>
      </c>
      <c r="C829" s="2">
        <f>HYPERLINK("https://cao.dolgi.msk.ru/account/1011400979/", 1011400979)</f>
        <v>1011400979</v>
      </c>
      <c r="D829">
        <v>50082.74</v>
      </c>
    </row>
    <row r="830" spans="1:4" x14ac:dyDescent="0.25">
      <c r="A830" t="s">
        <v>318</v>
      </c>
      <c r="B830" t="s">
        <v>43</v>
      </c>
      <c r="C830" s="2">
        <f>HYPERLINK("https://cao.dolgi.msk.ru/account/1011400514/", 1011400514)</f>
        <v>1011400514</v>
      </c>
      <c r="D830">
        <v>19197.16</v>
      </c>
    </row>
    <row r="831" spans="1:4" x14ac:dyDescent="0.25">
      <c r="A831" t="s">
        <v>318</v>
      </c>
      <c r="B831" t="s">
        <v>44</v>
      </c>
      <c r="C831" s="2">
        <f>HYPERLINK("https://cao.dolgi.msk.ru/account/1011401007/", 1011401007)</f>
        <v>1011401007</v>
      </c>
      <c r="D831">
        <v>5578.24</v>
      </c>
    </row>
    <row r="832" spans="1:4" x14ac:dyDescent="0.25">
      <c r="A832" t="s">
        <v>318</v>
      </c>
      <c r="B832" t="s">
        <v>141</v>
      </c>
      <c r="C832" s="2">
        <f>HYPERLINK("https://cao.dolgi.msk.ru/account/1011400776/", 1011400776)</f>
        <v>1011400776</v>
      </c>
      <c r="D832">
        <v>27650.25</v>
      </c>
    </row>
    <row r="833" spans="1:4" x14ac:dyDescent="0.25">
      <c r="A833" t="s">
        <v>319</v>
      </c>
      <c r="B833" t="s">
        <v>39</v>
      </c>
      <c r="C833" s="2">
        <f>HYPERLINK("https://cao.dolgi.msk.ru/account/1011469132/", 1011469132)</f>
        <v>1011469132</v>
      </c>
      <c r="D833">
        <v>12639.56</v>
      </c>
    </row>
    <row r="834" spans="1:4" x14ac:dyDescent="0.25">
      <c r="A834" t="s">
        <v>320</v>
      </c>
      <c r="B834" t="s">
        <v>14</v>
      </c>
      <c r="C834" s="2">
        <f>HYPERLINK("https://cao.dolgi.msk.ru/account/1011469191/", 1011469191)</f>
        <v>1011469191</v>
      </c>
      <c r="D834">
        <v>77897.16</v>
      </c>
    </row>
    <row r="835" spans="1:4" x14ac:dyDescent="0.25">
      <c r="A835" t="s">
        <v>320</v>
      </c>
      <c r="B835" t="s">
        <v>28</v>
      </c>
      <c r="C835" s="2">
        <f>HYPERLINK("https://cao.dolgi.msk.ru/account/1011469298/", 1011469298)</f>
        <v>1011469298</v>
      </c>
      <c r="D835">
        <v>24973.72</v>
      </c>
    </row>
    <row r="836" spans="1:4" x14ac:dyDescent="0.25">
      <c r="A836" t="s">
        <v>320</v>
      </c>
      <c r="B836" t="s">
        <v>16</v>
      </c>
      <c r="C836" s="2">
        <f>HYPERLINK("https://cao.dolgi.msk.ru/account/1011469343/", 1011469343)</f>
        <v>1011469343</v>
      </c>
      <c r="D836">
        <v>23535.1</v>
      </c>
    </row>
    <row r="837" spans="1:4" x14ac:dyDescent="0.25">
      <c r="A837" t="s">
        <v>321</v>
      </c>
      <c r="B837" t="s">
        <v>13</v>
      </c>
      <c r="C837" s="2">
        <f>HYPERLINK("https://cao.dolgi.msk.ru/account/1011134092/", 1011134092)</f>
        <v>1011134092</v>
      </c>
      <c r="D837">
        <v>6453.81</v>
      </c>
    </row>
    <row r="838" spans="1:4" x14ac:dyDescent="0.25">
      <c r="A838" t="s">
        <v>321</v>
      </c>
      <c r="B838" t="s">
        <v>65</v>
      </c>
      <c r="C838" s="2">
        <f>HYPERLINK("https://cao.dolgi.msk.ru/account/1011134033/", 1011134033)</f>
        <v>1011134033</v>
      </c>
      <c r="D838">
        <v>27790.95</v>
      </c>
    </row>
    <row r="839" spans="1:4" x14ac:dyDescent="0.25">
      <c r="A839" t="s">
        <v>321</v>
      </c>
      <c r="B839" t="s">
        <v>23</v>
      </c>
      <c r="C839" s="2">
        <f>HYPERLINK("https://cao.dolgi.msk.ru/account/1011134156/", 1011134156)</f>
        <v>1011134156</v>
      </c>
      <c r="D839">
        <v>25785.86</v>
      </c>
    </row>
    <row r="840" spans="1:4" x14ac:dyDescent="0.25">
      <c r="A840" t="s">
        <v>321</v>
      </c>
      <c r="B840" t="s">
        <v>7</v>
      </c>
      <c r="C840" s="2">
        <f>HYPERLINK("https://cao.dolgi.msk.ru/account/1011134084/", 1011134084)</f>
        <v>1011134084</v>
      </c>
      <c r="D840">
        <v>16768.080000000002</v>
      </c>
    </row>
    <row r="841" spans="1:4" x14ac:dyDescent="0.25">
      <c r="A841" t="s">
        <v>321</v>
      </c>
      <c r="B841" t="s">
        <v>30</v>
      </c>
      <c r="C841" s="2">
        <f>HYPERLINK("https://cao.dolgi.msk.ru/account/1011133882/", 1011133882)</f>
        <v>1011133882</v>
      </c>
      <c r="D841">
        <v>16241.97</v>
      </c>
    </row>
    <row r="842" spans="1:4" x14ac:dyDescent="0.25">
      <c r="A842" t="s">
        <v>321</v>
      </c>
      <c r="B842" t="s">
        <v>31</v>
      </c>
      <c r="C842" s="2">
        <f>HYPERLINK("https://cao.dolgi.msk.ru/account/1011134017/", 1011134017)</f>
        <v>1011134017</v>
      </c>
      <c r="D842">
        <v>9501.5499999999993</v>
      </c>
    </row>
    <row r="843" spans="1:4" x14ac:dyDescent="0.25">
      <c r="A843" t="s">
        <v>322</v>
      </c>
      <c r="B843" t="s">
        <v>33</v>
      </c>
      <c r="C843" s="2">
        <f>HYPERLINK("https://cao.dolgi.msk.ru/account/1011379743/", 1011379743)</f>
        <v>1011379743</v>
      </c>
      <c r="D843">
        <v>18331.560000000001</v>
      </c>
    </row>
    <row r="844" spans="1:4" x14ac:dyDescent="0.25">
      <c r="A844" t="s">
        <v>322</v>
      </c>
      <c r="B844" t="s">
        <v>158</v>
      </c>
      <c r="C844" s="2">
        <f>HYPERLINK("https://cao.dolgi.msk.ru/account/1011379647/", 1011379647)</f>
        <v>1011379647</v>
      </c>
      <c r="D844">
        <v>72591.149999999994</v>
      </c>
    </row>
    <row r="845" spans="1:4" x14ac:dyDescent="0.25">
      <c r="A845" t="s">
        <v>322</v>
      </c>
      <c r="B845" t="s">
        <v>102</v>
      </c>
      <c r="C845" s="2">
        <f>HYPERLINK("https://cao.dolgi.msk.ru/account/1011531813/", 1011531813)</f>
        <v>1011531813</v>
      </c>
      <c r="D845">
        <v>16019.74</v>
      </c>
    </row>
    <row r="846" spans="1:4" x14ac:dyDescent="0.25">
      <c r="A846" t="s">
        <v>322</v>
      </c>
      <c r="B846" t="s">
        <v>143</v>
      </c>
      <c r="C846" s="2">
        <f>HYPERLINK("https://cao.dolgi.msk.ru/account/1011379671/", 1011379671)</f>
        <v>1011379671</v>
      </c>
      <c r="D846">
        <v>26899.53</v>
      </c>
    </row>
    <row r="847" spans="1:4" x14ac:dyDescent="0.25">
      <c r="A847" t="s">
        <v>322</v>
      </c>
      <c r="B847" t="s">
        <v>284</v>
      </c>
      <c r="C847" s="2">
        <f>HYPERLINK("https://cao.dolgi.msk.ru/account/1011379655/", 1011379655)</f>
        <v>1011379655</v>
      </c>
      <c r="D847">
        <v>153222.94</v>
      </c>
    </row>
    <row r="848" spans="1:4" x14ac:dyDescent="0.25">
      <c r="A848" t="s">
        <v>322</v>
      </c>
      <c r="B848" t="s">
        <v>56</v>
      </c>
      <c r="C848" s="2">
        <f>HYPERLINK("https://cao.dolgi.msk.ru/account/1011379831/", 1011379831)</f>
        <v>1011379831</v>
      </c>
      <c r="D848">
        <v>8731.57</v>
      </c>
    </row>
    <row r="849" spans="1:4" x14ac:dyDescent="0.25">
      <c r="A849" t="s">
        <v>323</v>
      </c>
      <c r="B849" t="s">
        <v>13</v>
      </c>
      <c r="C849" s="2">
        <f>HYPERLINK("https://cao.dolgi.msk.ru/account/1011333972/", 1011333972)</f>
        <v>1011333972</v>
      </c>
      <c r="D849">
        <v>18443.96</v>
      </c>
    </row>
    <row r="850" spans="1:4" x14ac:dyDescent="0.25">
      <c r="A850" t="s">
        <v>323</v>
      </c>
      <c r="B850" t="s">
        <v>46</v>
      </c>
      <c r="C850" s="2">
        <f>HYPERLINK("https://cao.dolgi.msk.ru/account/1011334123/", 1011334123)</f>
        <v>1011334123</v>
      </c>
      <c r="D850">
        <v>230532.51</v>
      </c>
    </row>
    <row r="851" spans="1:4" x14ac:dyDescent="0.25">
      <c r="A851" t="s">
        <v>323</v>
      </c>
      <c r="B851" t="s">
        <v>105</v>
      </c>
      <c r="C851" s="2">
        <f>HYPERLINK("https://cao.dolgi.msk.ru/account/1011333868/", 1011333868)</f>
        <v>1011333868</v>
      </c>
      <c r="D851">
        <v>4743.3500000000004</v>
      </c>
    </row>
    <row r="852" spans="1:4" x14ac:dyDescent="0.25">
      <c r="A852" t="s">
        <v>323</v>
      </c>
      <c r="B852" t="s">
        <v>18</v>
      </c>
      <c r="C852" s="2">
        <f>HYPERLINK("https://cao.dolgi.msk.ru/account/1011334289/", 1011334289)</f>
        <v>1011334289</v>
      </c>
      <c r="D852">
        <v>8571.68</v>
      </c>
    </row>
    <row r="853" spans="1:4" x14ac:dyDescent="0.25">
      <c r="A853" t="s">
        <v>323</v>
      </c>
      <c r="B853" t="s">
        <v>19</v>
      </c>
      <c r="C853" s="2">
        <f>HYPERLINK("https://cao.dolgi.msk.ru/account/1011333809/", 1011333809)</f>
        <v>1011333809</v>
      </c>
      <c r="D853">
        <v>5262</v>
      </c>
    </row>
    <row r="854" spans="1:4" x14ac:dyDescent="0.25">
      <c r="A854" t="s">
        <v>323</v>
      </c>
      <c r="B854" t="s">
        <v>7</v>
      </c>
      <c r="C854" s="2">
        <f>HYPERLINK("https://cao.dolgi.msk.ru/account/1011531573/", 1011531573)</f>
        <v>1011531573</v>
      </c>
      <c r="D854">
        <v>7136.91</v>
      </c>
    </row>
    <row r="855" spans="1:4" x14ac:dyDescent="0.25">
      <c r="A855" t="s">
        <v>323</v>
      </c>
      <c r="B855" t="s">
        <v>106</v>
      </c>
      <c r="C855" s="2">
        <f>HYPERLINK("https://cao.dolgi.msk.ru/account/1011333702/", 1011333702)</f>
        <v>1011333702</v>
      </c>
      <c r="D855">
        <v>12815.97</v>
      </c>
    </row>
    <row r="856" spans="1:4" x14ac:dyDescent="0.25">
      <c r="A856" t="s">
        <v>323</v>
      </c>
      <c r="B856" t="s">
        <v>188</v>
      </c>
      <c r="C856" s="2">
        <f>HYPERLINK("https://cao.dolgi.msk.ru/account/1011333921/", 1011333921)</f>
        <v>1011333921</v>
      </c>
      <c r="D856">
        <v>11906.81</v>
      </c>
    </row>
    <row r="857" spans="1:4" x14ac:dyDescent="0.25">
      <c r="A857" t="s">
        <v>324</v>
      </c>
      <c r="B857" t="s">
        <v>6</v>
      </c>
      <c r="C857" s="2">
        <f>HYPERLINK("https://cao.dolgi.msk.ru/account/1011401082/", 1011401082)</f>
        <v>1011401082</v>
      </c>
      <c r="D857">
        <v>190994.89</v>
      </c>
    </row>
    <row r="858" spans="1:4" x14ac:dyDescent="0.25">
      <c r="A858" t="s">
        <v>324</v>
      </c>
      <c r="B858" t="s">
        <v>9</v>
      </c>
      <c r="C858" s="2">
        <f>HYPERLINK("https://cao.dolgi.msk.ru/account/1011401189/", 1011401189)</f>
        <v>1011401189</v>
      </c>
      <c r="D858">
        <v>9068.7000000000007</v>
      </c>
    </row>
    <row r="859" spans="1:4" x14ac:dyDescent="0.25">
      <c r="A859" t="s">
        <v>324</v>
      </c>
      <c r="B859" t="s">
        <v>28</v>
      </c>
      <c r="C859" s="2">
        <f>HYPERLINK("https://cao.dolgi.msk.ru/account/1011401138/", 1011401138)</f>
        <v>1011401138</v>
      </c>
      <c r="D859">
        <v>10631.89</v>
      </c>
    </row>
    <row r="860" spans="1:4" x14ac:dyDescent="0.25">
      <c r="A860" t="s">
        <v>325</v>
      </c>
      <c r="B860" t="s">
        <v>120</v>
      </c>
      <c r="C860" s="2">
        <f>HYPERLINK("https://cao.dolgi.msk.ru/account/1011196832/", 1011196832)</f>
        <v>1011196832</v>
      </c>
      <c r="D860">
        <v>9563.31</v>
      </c>
    </row>
    <row r="861" spans="1:4" x14ac:dyDescent="0.25">
      <c r="A861" t="s">
        <v>326</v>
      </c>
      <c r="B861" t="s">
        <v>168</v>
      </c>
      <c r="C861" s="2">
        <f>HYPERLINK("https://cao.dolgi.msk.ru/account/1011088831/", 1011088831)</f>
        <v>1011088831</v>
      </c>
      <c r="D861">
        <v>6444.54</v>
      </c>
    </row>
    <row r="862" spans="1:4" x14ac:dyDescent="0.25">
      <c r="A862" t="s">
        <v>326</v>
      </c>
      <c r="B862" t="s">
        <v>249</v>
      </c>
      <c r="C862" s="2">
        <f>HYPERLINK("https://cao.dolgi.msk.ru/account/1011089009/", 1011089009)</f>
        <v>1011089009</v>
      </c>
      <c r="D862">
        <v>39922.93</v>
      </c>
    </row>
    <row r="863" spans="1:4" x14ac:dyDescent="0.25">
      <c r="A863" t="s">
        <v>327</v>
      </c>
      <c r="B863" t="s">
        <v>28</v>
      </c>
      <c r="C863" s="2">
        <f>HYPERLINK("https://cao.dolgi.msk.ru/account/1010702043/", 1010702043)</f>
        <v>1010702043</v>
      </c>
      <c r="D863">
        <v>6992.69</v>
      </c>
    </row>
    <row r="864" spans="1:4" x14ac:dyDescent="0.25">
      <c r="A864" t="s">
        <v>327</v>
      </c>
      <c r="B864" t="s">
        <v>19</v>
      </c>
      <c r="C864" s="2">
        <f>HYPERLINK("https://cao.dolgi.msk.ru/account/1010702123/", 1010702123)</f>
        <v>1010702123</v>
      </c>
      <c r="D864">
        <v>29142.39</v>
      </c>
    </row>
    <row r="865" spans="1:4" x14ac:dyDescent="0.25">
      <c r="A865" t="s">
        <v>327</v>
      </c>
      <c r="B865" t="s">
        <v>52</v>
      </c>
      <c r="C865" s="2">
        <f>HYPERLINK("https://cao.dolgi.msk.ru/account/1010702166/", 1010702166)</f>
        <v>1010702166</v>
      </c>
      <c r="D865">
        <v>12343.51</v>
      </c>
    </row>
    <row r="866" spans="1:4" x14ac:dyDescent="0.25">
      <c r="A866" t="s">
        <v>328</v>
      </c>
      <c r="B866" t="s">
        <v>5</v>
      </c>
      <c r="C866" s="2">
        <f>HYPERLINK("https://cao.dolgi.msk.ru/account/1010702289/", 1010702289)</f>
        <v>1010702289</v>
      </c>
      <c r="D866">
        <v>30142.44</v>
      </c>
    </row>
    <row r="867" spans="1:4" x14ac:dyDescent="0.25">
      <c r="A867" t="s">
        <v>328</v>
      </c>
      <c r="B867" t="s">
        <v>329</v>
      </c>
      <c r="C867" s="2">
        <f>HYPERLINK("https://cao.dolgi.msk.ru/account/1011018323/", 1011018323)</f>
        <v>1011018323</v>
      </c>
      <c r="D867">
        <v>4029.48</v>
      </c>
    </row>
    <row r="868" spans="1:4" x14ac:dyDescent="0.25">
      <c r="A868" t="s">
        <v>330</v>
      </c>
      <c r="B868" t="s">
        <v>50</v>
      </c>
      <c r="C868" s="2">
        <f>HYPERLINK("https://cao.dolgi.msk.ru/account/1011542467/", 1011542467)</f>
        <v>1011542467</v>
      </c>
      <c r="D868">
        <v>10331.19</v>
      </c>
    </row>
    <row r="869" spans="1:4" x14ac:dyDescent="0.25">
      <c r="A869" t="s">
        <v>330</v>
      </c>
      <c r="B869" t="s">
        <v>101</v>
      </c>
      <c r="C869" s="2">
        <f>HYPERLINK("https://cao.dolgi.msk.ru/account/1011123721/", 1011123721)</f>
        <v>1011123721</v>
      </c>
      <c r="D869">
        <v>7532.73</v>
      </c>
    </row>
    <row r="870" spans="1:4" x14ac:dyDescent="0.25">
      <c r="A870" t="s">
        <v>330</v>
      </c>
      <c r="B870" t="s">
        <v>120</v>
      </c>
      <c r="C870" s="2">
        <f>HYPERLINK("https://cao.dolgi.msk.ru/account/1011123457/", 1011123457)</f>
        <v>1011123457</v>
      </c>
      <c r="D870">
        <v>29478.91</v>
      </c>
    </row>
    <row r="871" spans="1:4" x14ac:dyDescent="0.25">
      <c r="A871" t="s">
        <v>331</v>
      </c>
      <c r="B871" t="s">
        <v>76</v>
      </c>
      <c r="C871" s="2">
        <f>HYPERLINK("https://cao.dolgi.msk.ru/account/1011342342/", 1011342342)</f>
        <v>1011342342</v>
      </c>
      <c r="D871">
        <v>20283.98</v>
      </c>
    </row>
    <row r="872" spans="1:4" x14ac:dyDescent="0.25">
      <c r="A872" t="s">
        <v>331</v>
      </c>
      <c r="B872" t="s">
        <v>46</v>
      </c>
      <c r="C872" s="2">
        <f>HYPERLINK("https://cao.dolgi.msk.ru/account/1011342481/", 1011342481)</f>
        <v>1011342481</v>
      </c>
      <c r="D872">
        <v>25490.28</v>
      </c>
    </row>
    <row r="873" spans="1:4" x14ac:dyDescent="0.25">
      <c r="A873" t="s">
        <v>331</v>
      </c>
      <c r="B873" t="s">
        <v>105</v>
      </c>
      <c r="C873" s="2">
        <f>HYPERLINK("https://cao.dolgi.msk.ru/account/1011342502/", 1011342502)</f>
        <v>1011342502</v>
      </c>
      <c r="D873">
        <v>13028.1</v>
      </c>
    </row>
    <row r="874" spans="1:4" x14ac:dyDescent="0.25">
      <c r="A874" t="s">
        <v>331</v>
      </c>
      <c r="B874" t="s">
        <v>23</v>
      </c>
      <c r="C874" s="2">
        <f>HYPERLINK("https://cao.dolgi.msk.ru/account/1011342924/", 1011342924)</f>
        <v>1011342924</v>
      </c>
      <c r="D874">
        <v>309304.94</v>
      </c>
    </row>
    <row r="875" spans="1:4" x14ac:dyDescent="0.25">
      <c r="A875" t="s">
        <v>331</v>
      </c>
      <c r="B875" t="s">
        <v>52</v>
      </c>
      <c r="C875" s="2">
        <f>HYPERLINK("https://cao.dolgi.msk.ru/account/1011342684/", 1011342684)</f>
        <v>1011342684</v>
      </c>
      <c r="D875">
        <v>11277.02</v>
      </c>
    </row>
    <row r="876" spans="1:4" x14ac:dyDescent="0.25">
      <c r="A876" t="s">
        <v>331</v>
      </c>
      <c r="B876" t="s">
        <v>94</v>
      </c>
      <c r="C876" s="2">
        <f>HYPERLINK("https://cao.dolgi.msk.ru/account/1011342449/", 1011342449)</f>
        <v>1011342449</v>
      </c>
      <c r="D876">
        <v>72550.64</v>
      </c>
    </row>
    <row r="877" spans="1:4" x14ac:dyDescent="0.25">
      <c r="A877" t="s">
        <v>331</v>
      </c>
      <c r="B877" t="s">
        <v>119</v>
      </c>
      <c r="C877" s="2">
        <f>HYPERLINK("https://cao.dolgi.msk.ru/account/1011343126/", 1011343126)</f>
        <v>1011343126</v>
      </c>
      <c r="D877">
        <v>72408.91</v>
      </c>
    </row>
    <row r="878" spans="1:4" x14ac:dyDescent="0.25">
      <c r="A878" t="s">
        <v>331</v>
      </c>
      <c r="B878" t="s">
        <v>35</v>
      </c>
      <c r="C878" s="2">
        <f>HYPERLINK("https://cao.dolgi.msk.ru/account/1011342473/", 1011342473)</f>
        <v>1011342473</v>
      </c>
      <c r="D878">
        <v>45668.11</v>
      </c>
    </row>
    <row r="879" spans="1:4" x14ac:dyDescent="0.25">
      <c r="A879" t="s">
        <v>331</v>
      </c>
      <c r="B879" t="s">
        <v>283</v>
      </c>
      <c r="C879" s="2">
        <f>HYPERLINK("https://cao.dolgi.msk.ru/account/1011342713/", 1011342713)</f>
        <v>1011342713</v>
      </c>
      <c r="D879">
        <v>115670.49</v>
      </c>
    </row>
    <row r="880" spans="1:4" x14ac:dyDescent="0.25">
      <c r="A880" t="s">
        <v>331</v>
      </c>
      <c r="B880" t="s">
        <v>158</v>
      </c>
      <c r="C880" s="2">
        <f>HYPERLINK("https://cao.dolgi.msk.ru/account/1011342377/", 1011342377)</f>
        <v>1011342377</v>
      </c>
      <c r="D880">
        <v>8708.3799999999992</v>
      </c>
    </row>
    <row r="881" spans="1:4" x14ac:dyDescent="0.25">
      <c r="A881" t="s">
        <v>331</v>
      </c>
      <c r="B881" t="s">
        <v>230</v>
      </c>
      <c r="C881" s="2">
        <f>HYPERLINK("https://cao.dolgi.msk.ru/account/1011342932/", 1011342932)</f>
        <v>1011342932</v>
      </c>
      <c r="D881">
        <v>9107.39</v>
      </c>
    </row>
    <row r="882" spans="1:4" x14ac:dyDescent="0.25">
      <c r="A882" t="s">
        <v>331</v>
      </c>
      <c r="B882" t="s">
        <v>284</v>
      </c>
      <c r="C882" s="2">
        <f>HYPERLINK("https://cao.dolgi.msk.ru/account/1011342561/", 1011342561)</f>
        <v>1011342561</v>
      </c>
      <c r="D882">
        <v>35075.4</v>
      </c>
    </row>
    <row r="883" spans="1:4" x14ac:dyDescent="0.25">
      <c r="A883" t="s">
        <v>331</v>
      </c>
      <c r="B883" t="s">
        <v>56</v>
      </c>
      <c r="C883" s="2">
        <f>HYPERLINK("https://cao.dolgi.msk.ru/account/1011343097/", 1011343097)</f>
        <v>1011343097</v>
      </c>
      <c r="D883">
        <v>7707.2</v>
      </c>
    </row>
    <row r="884" spans="1:4" x14ac:dyDescent="0.25">
      <c r="A884" t="s">
        <v>332</v>
      </c>
      <c r="B884" t="s">
        <v>112</v>
      </c>
      <c r="C884" s="2">
        <f>HYPERLINK("https://cao.dolgi.msk.ru/account/1011197288/", 1011197288)</f>
        <v>1011197288</v>
      </c>
      <c r="D884">
        <v>20577.78</v>
      </c>
    </row>
    <row r="885" spans="1:4" x14ac:dyDescent="0.25">
      <c r="A885" t="s">
        <v>332</v>
      </c>
      <c r="B885" t="s">
        <v>113</v>
      </c>
      <c r="C885" s="2">
        <f>HYPERLINK("https://cao.dolgi.msk.ru/account/1011196955/", 1011196955)</f>
        <v>1011196955</v>
      </c>
      <c r="D885">
        <v>6163.99</v>
      </c>
    </row>
    <row r="886" spans="1:4" x14ac:dyDescent="0.25">
      <c r="A886" t="s">
        <v>332</v>
      </c>
      <c r="B886" t="s">
        <v>170</v>
      </c>
      <c r="C886" s="2">
        <f>HYPERLINK("https://cao.dolgi.msk.ru/account/1011197114/", 1011197114)</f>
        <v>1011197114</v>
      </c>
      <c r="D886">
        <v>510258.53</v>
      </c>
    </row>
    <row r="887" spans="1:4" x14ac:dyDescent="0.25">
      <c r="A887" t="s">
        <v>332</v>
      </c>
      <c r="B887" t="s">
        <v>91</v>
      </c>
      <c r="C887" s="2">
        <f>HYPERLINK("https://cao.dolgi.msk.ru/account/1011197528/", 1011197528)</f>
        <v>1011197528</v>
      </c>
      <c r="D887">
        <v>6350.82</v>
      </c>
    </row>
    <row r="888" spans="1:4" x14ac:dyDescent="0.25">
      <c r="A888" t="s">
        <v>332</v>
      </c>
      <c r="B888" t="s">
        <v>123</v>
      </c>
      <c r="C888" s="2">
        <f>HYPERLINK("https://cao.dolgi.msk.ru/account/1011197659/", 1011197659)</f>
        <v>1011197659</v>
      </c>
      <c r="D888">
        <v>196724.69</v>
      </c>
    </row>
    <row r="889" spans="1:4" x14ac:dyDescent="0.25">
      <c r="A889" t="s">
        <v>332</v>
      </c>
      <c r="B889" t="s">
        <v>159</v>
      </c>
      <c r="C889" s="2">
        <f>HYPERLINK("https://cao.dolgi.msk.ru/account/1011196998/", 1011196998)</f>
        <v>1011196998</v>
      </c>
      <c r="D889">
        <v>11763.02</v>
      </c>
    </row>
    <row r="890" spans="1:4" x14ac:dyDescent="0.25">
      <c r="A890" t="s">
        <v>332</v>
      </c>
      <c r="B890" t="s">
        <v>161</v>
      </c>
      <c r="C890" s="2">
        <f>HYPERLINK("https://cao.dolgi.msk.ru/account/1011196883/", 1011196883)</f>
        <v>1011196883</v>
      </c>
      <c r="D890">
        <v>74140.98</v>
      </c>
    </row>
    <row r="891" spans="1:4" x14ac:dyDescent="0.25">
      <c r="A891" t="s">
        <v>332</v>
      </c>
      <c r="B891" t="s">
        <v>333</v>
      </c>
      <c r="C891" s="2">
        <f>HYPERLINK("https://cao.dolgi.msk.ru/account/1011197034/", 1011197034)</f>
        <v>1011197034</v>
      </c>
      <c r="D891">
        <v>29224.42</v>
      </c>
    </row>
    <row r="892" spans="1:4" x14ac:dyDescent="0.25">
      <c r="A892" t="s">
        <v>332</v>
      </c>
      <c r="B892" t="s">
        <v>334</v>
      </c>
      <c r="C892" s="2">
        <f>HYPERLINK("https://cao.dolgi.msk.ru/account/1011197042/", 1011197042)</f>
        <v>1011197042</v>
      </c>
      <c r="D892">
        <v>22482.48</v>
      </c>
    </row>
    <row r="893" spans="1:4" x14ac:dyDescent="0.25">
      <c r="A893" t="s">
        <v>332</v>
      </c>
      <c r="B893" t="s">
        <v>136</v>
      </c>
      <c r="C893" s="2">
        <f>HYPERLINK("https://cao.dolgi.msk.ru/account/1011197683/", 1011197683)</f>
        <v>1011197683</v>
      </c>
      <c r="D893">
        <v>70732.73</v>
      </c>
    </row>
    <row r="894" spans="1:4" x14ac:dyDescent="0.25">
      <c r="A894" t="s">
        <v>332</v>
      </c>
      <c r="B894" t="s">
        <v>335</v>
      </c>
      <c r="C894" s="2">
        <f>HYPERLINK("https://cao.dolgi.msk.ru/account/1011197202/", 1011197202)</f>
        <v>1011197202</v>
      </c>
      <c r="D894">
        <v>11252.42</v>
      </c>
    </row>
    <row r="895" spans="1:4" x14ac:dyDescent="0.25">
      <c r="A895" t="s">
        <v>336</v>
      </c>
      <c r="B895" t="s">
        <v>16</v>
      </c>
      <c r="C895" s="2">
        <f>HYPERLINK("https://cao.dolgi.msk.ru/account/1011123924/", 1011123924)</f>
        <v>1011123924</v>
      </c>
      <c r="D895">
        <v>16928.41</v>
      </c>
    </row>
    <row r="896" spans="1:4" x14ac:dyDescent="0.25">
      <c r="A896" t="s">
        <v>337</v>
      </c>
      <c r="B896" t="s">
        <v>9</v>
      </c>
      <c r="C896" s="2">
        <f>HYPERLINK("https://cao.dolgi.msk.ru/account/1011089068/", 1011089068)</f>
        <v>1011089068</v>
      </c>
      <c r="D896">
        <v>21461.07</v>
      </c>
    </row>
    <row r="897" spans="1:4" x14ac:dyDescent="0.25">
      <c r="A897" t="s">
        <v>338</v>
      </c>
      <c r="B897" t="s">
        <v>18</v>
      </c>
      <c r="C897" s="2">
        <f>HYPERLINK("https://cao.dolgi.msk.ru/account/1011497774/", 1011497774)</f>
        <v>1011497774</v>
      </c>
      <c r="D897">
        <v>81843.92</v>
      </c>
    </row>
    <row r="898" spans="1:4" x14ac:dyDescent="0.25">
      <c r="A898" t="s">
        <v>339</v>
      </c>
      <c r="B898" t="s">
        <v>65</v>
      </c>
      <c r="C898" s="2">
        <f>HYPERLINK("https://cao.dolgi.msk.ru/account/1011197739/", 1011197739)</f>
        <v>1011197739</v>
      </c>
      <c r="D898">
        <v>32495.59</v>
      </c>
    </row>
    <row r="899" spans="1:4" x14ac:dyDescent="0.25">
      <c r="A899" t="s">
        <v>339</v>
      </c>
      <c r="B899" t="s">
        <v>10</v>
      </c>
      <c r="C899" s="2">
        <f>HYPERLINK("https://cao.dolgi.msk.ru/account/1011510449/", 1011510449)</f>
        <v>1011510449</v>
      </c>
      <c r="D899">
        <v>25224.639999999999</v>
      </c>
    </row>
    <row r="900" spans="1:4" x14ac:dyDescent="0.25">
      <c r="A900" t="s">
        <v>340</v>
      </c>
      <c r="B900" t="s">
        <v>65</v>
      </c>
      <c r="C900" s="2">
        <f>HYPERLINK("https://cao.dolgi.msk.ru/account/1011349616/", 1011349616)</f>
        <v>1011349616</v>
      </c>
      <c r="D900">
        <v>43823.38</v>
      </c>
    </row>
    <row r="901" spans="1:4" x14ac:dyDescent="0.25">
      <c r="A901" t="s">
        <v>340</v>
      </c>
      <c r="B901" t="s">
        <v>10</v>
      </c>
      <c r="C901" s="2">
        <f>HYPERLINK("https://cao.dolgi.msk.ru/account/1011349739/", 1011349739)</f>
        <v>1011349739</v>
      </c>
      <c r="D901">
        <v>64935.05</v>
      </c>
    </row>
    <row r="902" spans="1:4" x14ac:dyDescent="0.25">
      <c r="A902" t="s">
        <v>340</v>
      </c>
      <c r="B902" t="s">
        <v>7</v>
      </c>
      <c r="C902" s="2">
        <f>HYPERLINK("https://cao.dolgi.msk.ru/account/1011349819/", 1011349819)</f>
        <v>1011349819</v>
      </c>
      <c r="D902">
        <v>19918.45</v>
      </c>
    </row>
    <row r="903" spans="1:4" x14ac:dyDescent="0.25">
      <c r="A903" t="s">
        <v>340</v>
      </c>
      <c r="B903" t="s">
        <v>30</v>
      </c>
      <c r="C903" s="2">
        <f>HYPERLINK("https://cao.dolgi.msk.ru/account/1011349907/", 1011349907)</f>
        <v>1011349907</v>
      </c>
      <c r="D903">
        <v>48032.97</v>
      </c>
    </row>
    <row r="904" spans="1:4" x14ac:dyDescent="0.25">
      <c r="A904" t="s">
        <v>340</v>
      </c>
      <c r="B904" t="s">
        <v>43</v>
      </c>
      <c r="C904" s="2">
        <f>HYPERLINK("https://cao.dolgi.msk.ru/account/1011349165/", 1011349165)</f>
        <v>1011349165</v>
      </c>
      <c r="D904">
        <v>15774.8</v>
      </c>
    </row>
    <row r="905" spans="1:4" x14ac:dyDescent="0.25">
      <c r="A905" t="s">
        <v>340</v>
      </c>
      <c r="B905" t="s">
        <v>168</v>
      </c>
      <c r="C905" s="2">
        <f>HYPERLINK("https://cao.dolgi.msk.ru/account/1011349405/", 1011349405)</f>
        <v>1011349405</v>
      </c>
      <c r="D905">
        <v>19199.5</v>
      </c>
    </row>
    <row r="906" spans="1:4" x14ac:dyDescent="0.25">
      <c r="A906" t="s">
        <v>340</v>
      </c>
      <c r="B906" t="s">
        <v>168</v>
      </c>
      <c r="C906" s="2">
        <f>HYPERLINK("https://cao.dolgi.msk.ru/account/1011494071/", 1011494071)</f>
        <v>1011494071</v>
      </c>
      <c r="D906">
        <v>10028.06</v>
      </c>
    </row>
    <row r="907" spans="1:4" x14ac:dyDescent="0.25">
      <c r="A907" t="s">
        <v>340</v>
      </c>
      <c r="B907" t="s">
        <v>283</v>
      </c>
      <c r="C907" s="2">
        <f>HYPERLINK("https://cao.dolgi.msk.ru/account/1011349173/", 1011349173)</f>
        <v>1011349173</v>
      </c>
      <c r="D907">
        <v>17302.099999999999</v>
      </c>
    </row>
    <row r="908" spans="1:4" x14ac:dyDescent="0.25">
      <c r="A908" t="s">
        <v>341</v>
      </c>
      <c r="B908" t="s">
        <v>39</v>
      </c>
      <c r="C908" s="2">
        <f>HYPERLINK("https://cao.dolgi.msk.ru/account/1011433703/", 1011433703)</f>
        <v>1011433703</v>
      </c>
      <c r="D908">
        <v>7935.66</v>
      </c>
    </row>
    <row r="909" spans="1:4" x14ac:dyDescent="0.25">
      <c r="A909" t="s">
        <v>341</v>
      </c>
      <c r="B909" t="s">
        <v>23</v>
      </c>
      <c r="C909" s="2">
        <f>HYPERLINK("https://cao.dolgi.msk.ru/account/1011434095/", 1011434095)</f>
        <v>1011434095</v>
      </c>
      <c r="D909">
        <v>24740.7</v>
      </c>
    </row>
    <row r="910" spans="1:4" x14ac:dyDescent="0.25">
      <c r="A910" t="s">
        <v>341</v>
      </c>
      <c r="B910" t="s">
        <v>19</v>
      </c>
      <c r="C910" s="2">
        <f>HYPERLINK("https://cao.dolgi.msk.ru/account/1011433893/", 1011433893)</f>
        <v>1011433893</v>
      </c>
      <c r="D910">
        <v>14971.76</v>
      </c>
    </row>
    <row r="911" spans="1:4" x14ac:dyDescent="0.25">
      <c r="A911" t="s">
        <v>341</v>
      </c>
      <c r="B911" t="s">
        <v>42</v>
      </c>
      <c r="C911" s="2">
        <f>HYPERLINK("https://cao.dolgi.msk.ru/account/1011433965/", 1011433965)</f>
        <v>1011433965</v>
      </c>
      <c r="D911">
        <v>8828.99</v>
      </c>
    </row>
    <row r="912" spans="1:4" x14ac:dyDescent="0.25">
      <c r="A912" t="s">
        <v>341</v>
      </c>
      <c r="B912" t="s">
        <v>188</v>
      </c>
      <c r="C912" s="2">
        <f>HYPERLINK("https://cao.dolgi.msk.ru/account/1011434052/", 1011434052)</f>
        <v>1011434052</v>
      </c>
      <c r="D912">
        <v>389245.47</v>
      </c>
    </row>
    <row r="913" spans="1:4" x14ac:dyDescent="0.25">
      <c r="A913" t="s">
        <v>341</v>
      </c>
      <c r="B913" t="s">
        <v>37</v>
      </c>
      <c r="C913" s="2">
        <f>HYPERLINK("https://cao.dolgi.msk.ru/account/1011433818/", 1011433818)</f>
        <v>1011433818</v>
      </c>
      <c r="D913">
        <v>68129.36</v>
      </c>
    </row>
    <row r="914" spans="1:4" x14ac:dyDescent="0.25">
      <c r="A914" t="s">
        <v>341</v>
      </c>
      <c r="B914" t="s">
        <v>88</v>
      </c>
      <c r="C914" s="2">
        <f>HYPERLINK("https://cao.dolgi.msk.ru/account/1011433981/", 1011433981)</f>
        <v>1011433981</v>
      </c>
      <c r="D914">
        <v>5581.84</v>
      </c>
    </row>
    <row r="915" spans="1:4" x14ac:dyDescent="0.25">
      <c r="A915" t="s">
        <v>341</v>
      </c>
      <c r="B915" t="s">
        <v>143</v>
      </c>
      <c r="C915" s="2">
        <f>HYPERLINK("https://cao.dolgi.msk.ru/account/1011433439/", 1011433439)</f>
        <v>1011433439</v>
      </c>
      <c r="D915">
        <v>6577.05</v>
      </c>
    </row>
    <row r="916" spans="1:4" x14ac:dyDescent="0.25">
      <c r="A916" t="s">
        <v>341</v>
      </c>
      <c r="B916" t="s">
        <v>342</v>
      </c>
      <c r="C916" s="2">
        <f>HYPERLINK("https://cao.dolgi.msk.ru/account/1011433463/", 1011433463)</f>
        <v>1011433463</v>
      </c>
      <c r="D916">
        <v>4987.66</v>
      </c>
    </row>
    <row r="917" spans="1:4" x14ac:dyDescent="0.25">
      <c r="A917" t="s">
        <v>341</v>
      </c>
      <c r="B917" t="s">
        <v>56</v>
      </c>
      <c r="C917" s="2">
        <f>HYPERLINK("https://cao.dolgi.msk.ru/account/1011433412/", 1011433412)</f>
        <v>1011433412</v>
      </c>
      <c r="D917">
        <v>5141.33</v>
      </c>
    </row>
    <row r="918" spans="1:4" x14ac:dyDescent="0.25">
      <c r="A918" t="s">
        <v>341</v>
      </c>
      <c r="B918" t="s">
        <v>89</v>
      </c>
      <c r="C918" s="2">
        <f>HYPERLINK("https://cao.dolgi.msk.ru/account/1011433308/", 1011433308)</f>
        <v>1011433308</v>
      </c>
      <c r="D918">
        <v>48137.440000000002</v>
      </c>
    </row>
    <row r="919" spans="1:4" x14ac:dyDescent="0.25">
      <c r="A919" t="s">
        <v>341</v>
      </c>
      <c r="B919" t="s">
        <v>79</v>
      </c>
      <c r="C919" s="2">
        <f>HYPERLINK("https://cao.dolgi.msk.ru/account/1011434116/", 1011434116)</f>
        <v>1011434116</v>
      </c>
      <c r="D919">
        <v>5172.7299999999996</v>
      </c>
    </row>
    <row r="920" spans="1:4" x14ac:dyDescent="0.25">
      <c r="A920" t="s">
        <v>341</v>
      </c>
      <c r="B920" t="s">
        <v>113</v>
      </c>
      <c r="C920" s="2">
        <f>HYPERLINK("https://cao.dolgi.msk.ru/account/1011433447/", 1011433447)</f>
        <v>1011433447</v>
      </c>
      <c r="D920">
        <v>5403.84</v>
      </c>
    </row>
    <row r="921" spans="1:4" x14ac:dyDescent="0.25">
      <c r="A921" t="s">
        <v>341</v>
      </c>
      <c r="B921" t="s">
        <v>183</v>
      </c>
      <c r="C921" s="2">
        <f>HYPERLINK("https://cao.dolgi.msk.ru/account/1011433682/", 1011433682)</f>
        <v>1011433682</v>
      </c>
      <c r="D921">
        <v>9772.89</v>
      </c>
    </row>
    <row r="922" spans="1:4" x14ac:dyDescent="0.25">
      <c r="A922" t="s">
        <v>343</v>
      </c>
      <c r="B922" t="s">
        <v>26</v>
      </c>
      <c r="C922" s="2">
        <f>HYPERLINK("https://cao.dolgi.msk.ru/account/1011370407/", 1011370407)</f>
        <v>1011370407</v>
      </c>
      <c r="D922">
        <v>6556.41</v>
      </c>
    </row>
    <row r="923" spans="1:4" x14ac:dyDescent="0.25">
      <c r="A923" t="s">
        <v>343</v>
      </c>
      <c r="B923" t="s">
        <v>29</v>
      </c>
      <c r="C923" s="2">
        <f>HYPERLINK("https://cao.dolgi.msk.ru/account/1011370386/", 1011370386)</f>
        <v>1011370386</v>
      </c>
      <c r="D923">
        <v>14570.35</v>
      </c>
    </row>
    <row r="924" spans="1:4" x14ac:dyDescent="0.25">
      <c r="A924" t="s">
        <v>343</v>
      </c>
      <c r="B924" t="s">
        <v>108</v>
      </c>
      <c r="C924" s="2">
        <f>HYPERLINK("https://cao.dolgi.msk.ru/account/1011370503/", 1011370503)</f>
        <v>1011370503</v>
      </c>
      <c r="D924">
        <v>15739.75</v>
      </c>
    </row>
    <row r="925" spans="1:4" x14ac:dyDescent="0.25">
      <c r="A925" t="s">
        <v>344</v>
      </c>
      <c r="B925" t="s">
        <v>65</v>
      </c>
      <c r="C925" s="2">
        <f>HYPERLINK("https://cao.dolgi.msk.ru/account/1011014613/", 1011014613)</f>
        <v>1011014613</v>
      </c>
      <c r="D925">
        <v>95269.75</v>
      </c>
    </row>
    <row r="926" spans="1:4" x14ac:dyDescent="0.25">
      <c r="A926" t="s">
        <v>344</v>
      </c>
      <c r="B926" t="s">
        <v>9</v>
      </c>
      <c r="C926" s="2">
        <f>HYPERLINK("https://cao.dolgi.msk.ru/account/1011546521/", 1011546521)</f>
        <v>1011546521</v>
      </c>
      <c r="D926">
        <v>20597.52</v>
      </c>
    </row>
    <row r="927" spans="1:4" x14ac:dyDescent="0.25">
      <c r="A927" t="s">
        <v>344</v>
      </c>
      <c r="B927" t="s">
        <v>5</v>
      </c>
      <c r="C927" s="2">
        <f>HYPERLINK("https://cao.dolgi.msk.ru/account/1011547268/", 1011547268)</f>
        <v>1011547268</v>
      </c>
      <c r="D927">
        <v>124343.26</v>
      </c>
    </row>
    <row r="928" spans="1:4" x14ac:dyDescent="0.25">
      <c r="A928" t="s">
        <v>345</v>
      </c>
      <c r="B928" t="s">
        <v>19</v>
      </c>
      <c r="C928" s="2">
        <f>HYPERLINK("https://cao.dolgi.msk.ru/account/1011315571/", 1011315571)</f>
        <v>1011315571</v>
      </c>
      <c r="D928">
        <v>14946.09</v>
      </c>
    </row>
    <row r="929" spans="1:4" x14ac:dyDescent="0.25">
      <c r="A929" t="s">
        <v>345</v>
      </c>
      <c r="B929" t="s">
        <v>50</v>
      </c>
      <c r="C929" s="2">
        <f>HYPERLINK("https://cao.dolgi.msk.ru/account/1011315651/", 1011315651)</f>
        <v>1011315651</v>
      </c>
      <c r="D929">
        <v>15562.1</v>
      </c>
    </row>
    <row r="930" spans="1:4" x14ac:dyDescent="0.25">
      <c r="A930" t="s">
        <v>345</v>
      </c>
      <c r="B930" t="s">
        <v>94</v>
      </c>
      <c r="C930" s="2">
        <f>HYPERLINK("https://cao.dolgi.msk.ru/account/1011315467/", 1011315467)</f>
        <v>1011315467</v>
      </c>
      <c r="D930">
        <v>35245.589999999997</v>
      </c>
    </row>
    <row r="931" spans="1:4" x14ac:dyDescent="0.25">
      <c r="A931" t="s">
        <v>345</v>
      </c>
      <c r="B931" t="s">
        <v>53</v>
      </c>
      <c r="C931" s="2">
        <f>HYPERLINK("https://cao.dolgi.msk.ru/account/1011315432/", 1011315432)</f>
        <v>1011315432</v>
      </c>
      <c r="D931">
        <v>20002.349999999999</v>
      </c>
    </row>
    <row r="932" spans="1:4" x14ac:dyDescent="0.25">
      <c r="A932" t="s">
        <v>346</v>
      </c>
      <c r="B932" t="s">
        <v>65</v>
      </c>
      <c r="C932" s="2">
        <f>HYPERLINK("https://cao.dolgi.msk.ru/account/1011197982/", 1011197982)</f>
        <v>1011197982</v>
      </c>
      <c r="D932">
        <v>89677.75</v>
      </c>
    </row>
    <row r="933" spans="1:4" x14ac:dyDescent="0.25">
      <c r="A933" t="s">
        <v>346</v>
      </c>
      <c r="B933" t="s">
        <v>9</v>
      </c>
      <c r="C933" s="2">
        <f>HYPERLINK("https://cao.dolgi.msk.ru/account/1011197886/", 1011197886)</f>
        <v>1011197886</v>
      </c>
      <c r="D933">
        <v>11810.65</v>
      </c>
    </row>
    <row r="934" spans="1:4" x14ac:dyDescent="0.25">
      <c r="A934" t="s">
        <v>346</v>
      </c>
      <c r="B934" t="s">
        <v>10</v>
      </c>
      <c r="C934" s="2">
        <f>HYPERLINK("https://cao.dolgi.msk.ru/account/1011198176/", 1011198176)</f>
        <v>1011198176</v>
      </c>
      <c r="D934">
        <v>28849.54</v>
      </c>
    </row>
    <row r="935" spans="1:4" x14ac:dyDescent="0.25">
      <c r="A935" t="s">
        <v>346</v>
      </c>
      <c r="B935" t="s">
        <v>108</v>
      </c>
      <c r="C935" s="2">
        <f>HYPERLINK("https://cao.dolgi.msk.ru/account/1011198184/", 1011198184)</f>
        <v>1011198184</v>
      </c>
      <c r="D935">
        <v>35876.5</v>
      </c>
    </row>
    <row r="936" spans="1:4" x14ac:dyDescent="0.25">
      <c r="A936" t="s">
        <v>346</v>
      </c>
      <c r="B936" t="s">
        <v>49</v>
      </c>
      <c r="C936" s="2">
        <f>HYPERLINK("https://cao.dolgi.msk.ru/account/1011198045/", 1011198045)</f>
        <v>1011198045</v>
      </c>
      <c r="D936">
        <v>26641.22</v>
      </c>
    </row>
    <row r="937" spans="1:4" x14ac:dyDescent="0.25">
      <c r="A937" t="s">
        <v>347</v>
      </c>
      <c r="B937" t="s">
        <v>5</v>
      </c>
      <c r="C937" s="2">
        <f>HYPERLINK("https://cao.dolgi.msk.ru/account/1011382862/", 1011382862)</f>
        <v>1011382862</v>
      </c>
      <c r="D937">
        <v>8423.2800000000007</v>
      </c>
    </row>
    <row r="938" spans="1:4" x14ac:dyDescent="0.25">
      <c r="A938" t="s">
        <v>348</v>
      </c>
      <c r="B938" t="s">
        <v>13</v>
      </c>
      <c r="C938" s="2">
        <f>HYPERLINK("https://cao.dolgi.msk.ru/account/1011473641/", 1011473641)</f>
        <v>1011473641</v>
      </c>
      <c r="D938">
        <v>607437.59</v>
      </c>
    </row>
    <row r="939" spans="1:4" x14ac:dyDescent="0.25">
      <c r="A939" t="s">
        <v>348</v>
      </c>
      <c r="B939" t="s">
        <v>13</v>
      </c>
      <c r="C939" s="2">
        <f>HYPERLINK("https://cao.dolgi.msk.ru/account/1011473756/", 1011473756)</f>
        <v>1011473756</v>
      </c>
      <c r="D939">
        <v>6026.89</v>
      </c>
    </row>
    <row r="940" spans="1:4" x14ac:dyDescent="0.25">
      <c r="A940" t="s">
        <v>348</v>
      </c>
      <c r="B940" t="s">
        <v>14</v>
      </c>
      <c r="C940" s="2">
        <f>HYPERLINK("https://cao.dolgi.msk.ru/account/1011473617/", 1011473617)</f>
        <v>1011473617</v>
      </c>
      <c r="D940">
        <v>10256.290000000001</v>
      </c>
    </row>
    <row r="941" spans="1:4" x14ac:dyDescent="0.25">
      <c r="A941" t="s">
        <v>348</v>
      </c>
      <c r="B941" t="s">
        <v>14</v>
      </c>
      <c r="C941" s="2">
        <f>HYPERLINK("https://cao.dolgi.msk.ru/account/1011473721/", 1011473721)</f>
        <v>1011473721</v>
      </c>
      <c r="D941">
        <v>52652.02</v>
      </c>
    </row>
    <row r="942" spans="1:4" x14ac:dyDescent="0.25">
      <c r="A942" t="s">
        <v>348</v>
      </c>
      <c r="B942" t="s">
        <v>34</v>
      </c>
      <c r="C942" s="2">
        <f>HYPERLINK("https://cao.dolgi.msk.ru/account/1011473668/", 1011473668)</f>
        <v>1011473668</v>
      </c>
      <c r="D942">
        <v>70485.39</v>
      </c>
    </row>
    <row r="943" spans="1:4" x14ac:dyDescent="0.25">
      <c r="A943" t="s">
        <v>348</v>
      </c>
      <c r="B943" t="s">
        <v>34</v>
      </c>
      <c r="C943" s="2">
        <f>HYPERLINK("https://cao.dolgi.msk.ru/account/1011473676/", 1011473676)</f>
        <v>1011473676</v>
      </c>
      <c r="D943">
        <v>57888.1</v>
      </c>
    </row>
    <row r="944" spans="1:4" x14ac:dyDescent="0.25">
      <c r="A944" t="s">
        <v>348</v>
      </c>
      <c r="B944" t="s">
        <v>34</v>
      </c>
      <c r="C944" s="2">
        <f>HYPERLINK("https://cao.dolgi.msk.ru/account/1011473692/", 1011473692)</f>
        <v>1011473692</v>
      </c>
      <c r="D944">
        <v>32514.66</v>
      </c>
    </row>
    <row r="945" spans="1:4" x14ac:dyDescent="0.25">
      <c r="A945" t="s">
        <v>348</v>
      </c>
      <c r="B945" t="s">
        <v>76</v>
      </c>
      <c r="C945" s="2">
        <f>HYPERLINK("https://cao.dolgi.msk.ru/account/1011473633/", 1011473633)</f>
        <v>1011473633</v>
      </c>
      <c r="D945">
        <v>237290.22</v>
      </c>
    </row>
    <row r="946" spans="1:4" x14ac:dyDescent="0.25">
      <c r="A946" t="s">
        <v>349</v>
      </c>
      <c r="B946" t="s">
        <v>105</v>
      </c>
      <c r="C946" s="2">
        <f>HYPERLINK("https://cao.dolgi.msk.ru/account/1011497889/", 1011497889)</f>
        <v>1011497889</v>
      </c>
      <c r="D946">
        <v>11743.24</v>
      </c>
    </row>
    <row r="947" spans="1:4" x14ac:dyDescent="0.25">
      <c r="A947" t="s">
        <v>349</v>
      </c>
      <c r="B947" t="s">
        <v>7</v>
      </c>
      <c r="C947" s="2">
        <f>HYPERLINK("https://cao.dolgi.msk.ru/account/1011497977/", 1011497977)</f>
        <v>1011497977</v>
      </c>
      <c r="D947">
        <v>3563.56</v>
      </c>
    </row>
    <row r="948" spans="1:4" x14ac:dyDescent="0.25">
      <c r="A948" t="s">
        <v>350</v>
      </c>
      <c r="B948" t="s">
        <v>9</v>
      </c>
      <c r="C948" s="2">
        <f>HYPERLINK("https://cao.dolgi.msk.ru/account/1011486194/", 1011486194)</f>
        <v>1011486194</v>
      </c>
      <c r="D948">
        <v>10244.370000000001</v>
      </c>
    </row>
    <row r="949" spans="1:4" x14ac:dyDescent="0.25">
      <c r="A949" t="s">
        <v>350</v>
      </c>
      <c r="B949" t="s">
        <v>41</v>
      </c>
      <c r="C949" s="2">
        <f>HYPERLINK("https://cao.dolgi.msk.ru/account/1011485941/", 1011485941)</f>
        <v>1011485941</v>
      </c>
      <c r="D949">
        <v>9739.65</v>
      </c>
    </row>
    <row r="950" spans="1:4" x14ac:dyDescent="0.25">
      <c r="A950" t="s">
        <v>350</v>
      </c>
      <c r="B950" t="s">
        <v>30</v>
      </c>
      <c r="C950" s="2">
        <f>HYPERLINK("https://cao.dolgi.msk.ru/account/1011485976/", 1011485976)</f>
        <v>1011485976</v>
      </c>
      <c r="D950">
        <v>19554.75</v>
      </c>
    </row>
    <row r="951" spans="1:4" x14ac:dyDescent="0.25">
      <c r="A951" t="s">
        <v>351</v>
      </c>
      <c r="B951" t="s">
        <v>31</v>
      </c>
      <c r="C951" s="2">
        <f>HYPERLINK("https://cao.dolgi.msk.ru/account/1011474177/", 1011474177)</f>
        <v>1011474177</v>
      </c>
      <c r="D951">
        <v>8739.4</v>
      </c>
    </row>
    <row r="952" spans="1:4" x14ac:dyDescent="0.25">
      <c r="A952" t="s">
        <v>351</v>
      </c>
      <c r="B952" t="s">
        <v>42</v>
      </c>
      <c r="C952" s="2">
        <f>HYPERLINK("https://cao.dolgi.msk.ru/account/1011474222/", 1011474222)</f>
        <v>1011474222</v>
      </c>
      <c r="D952">
        <v>8403.9599999999991</v>
      </c>
    </row>
    <row r="953" spans="1:4" x14ac:dyDescent="0.25">
      <c r="A953" t="s">
        <v>351</v>
      </c>
      <c r="B953" t="s">
        <v>44</v>
      </c>
      <c r="C953" s="2">
        <f>HYPERLINK("https://cao.dolgi.msk.ru/account/1011474126/", 1011474126)</f>
        <v>1011474126</v>
      </c>
      <c r="D953">
        <v>13308.98</v>
      </c>
    </row>
    <row r="954" spans="1:4" x14ac:dyDescent="0.25">
      <c r="A954" t="s">
        <v>351</v>
      </c>
      <c r="B954" t="s">
        <v>120</v>
      </c>
      <c r="C954" s="2">
        <f>HYPERLINK("https://cao.dolgi.msk.ru/account/1011474513/", 1011474513)</f>
        <v>1011474513</v>
      </c>
      <c r="D954">
        <v>14880.68</v>
      </c>
    </row>
    <row r="955" spans="1:4" x14ac:dyDescent="0.25">
      <c r="A955" t="s">
        <v>351</v>
      </c>
      <c r="B955" t="s">
        <v>129</v>
      </c>
      <c r="C955" s="2">
        <f>HYPERLINK("https://cao.dolgi.msk.ru/account/1011474476/", 1011474476)</f>
        <v>1011474476</v>
      </c>
      <c r="D955">
        <v>14079.97</v>
      </c>
    </row>
    <row r="956" spans="1:4" x14ac:dyDescent="0.25">
      <c r="A956" t="s">
        <v>351</v>
      </c>
      <c r="B956" t="s">
        <v>87</v>
      </c>
      <c r="C956" s="2">
        <f>HYPERLINK("https://cao.dolgi.msk.ru/account/1011474361/", 1011474361)</f>
        <v>1011474361</v>
      </c>
      <c r="D956">
        <v>7751.84</v>
      </c>
    </row>
    <row r="957" spans="1:4" x14ac:dyDescent="0.25">
      <c r="A957" t="s">
        <v>351</v>
      </c>
      <c r="B957" t="s">
        <v>37</v>
      </c>
      <c r="C957" s="2">
        <f>HYPERLINK("https://cao.dolgi.msk.ru/account/1011474417/", 1011474417)</f>
        <v>1011474417</v>
      </c>
      <c r="D957">
        <v>15909.26</v>
      </c>
    </row>
    <row r="958" spans="1:4" x14ac:dyDescent="0.25">
      <c r="A958" t="s">
        <v>351</v>
      </c>
      <c r="B958" t="s">
        <v>121</v>
      </c>
      <c r="C958" s="2">
        <f>HYPERLINK("https://cao.dolgi.msk.ru/account/1011474353/", 1011474353)</f>
        <v>1011474353</v>
      </c>
      <c r="D958">
        <v>7955.91</v>
      </c>
    </row>
    <row r="959" spans="1:4" x14ac:dyDescent="0.25">
      <c r="A959" t="s">
        <v>352</v>
      </c>
      <c r="B959" t="s">
        <v>14</v>
      </c>
      <c r="C959" s="2">
        <f>HYPERLINK("https://cao.dolgi.msk.ru/account/1011474812/", 1011474812)</f>
        <v>1011474812</v>
      </c>
      <c r="D959">
        <v>23224.04</v>
      </c>
    </row>
    <row r="960" spans="1:4" x14ac:dyDescent="0.25">
      <c r="A960" t="s">
        <v>352</v>
      </c>
      <c r="B960" t="s">
        <v>19</v>
      </c>
      <c r="C960" s="2">
        <f>HYPERLINK("https://cao.dolgi.msk.ru/account/1011474601/", 1011474601)</f>
        <v>1011474601</v>
      </c>
      <c r="D960">
        <v>50709.54</v>
      </c>
    </row>
    <row r="961" spans="1:4" x14ac:dyDescent="0.25">
      <c r="A961" t="s">
        <v>352</v>
      </c>
      <c r="B961" t="s">
        <v>7</v>
      </c>
      <c r="C961" s="2">
        <f>HYPERLINK("https://cao.dolgi.msk.ru/account/1011474871/", 1011474871)</f>
        <v>1011474871</v>
      </c>
      <c r="D961">
        <v>97684.26</v>
      </c>
    </row>
    <row r="962" spans="1:4" x14ac:dyDescent="0.25">
      <c r="A962" t="s">
        <v>352</v>
      </c>
      <c r="B962" t="s">
        <v>41</v>
      </c>
      <c r="C962" s="2">
        <f>HYPERLINK("https://cao.dolgi.msk.ru/account/1011474935/", 1011474935)</f>
        <v>1011474935</v>
      </c>
      <c r="D962">
        <v>11020.22</v>
      </c>
    </row>
    <row r="963" spans="1:4" x14ac:dyDescent="0.25">
      <c r="A963" t="s">
        <v>352</v>
      </c>
      <c r="B963" t="s">
        <v>41</v>
      </c>
      <c r="C963" s="2">
        <f>HYPERLINK("https://cao.dolgi.msk.ru/account/1011474978/", 1011474978)</f>
        <v>1011474978</v>
      </c>
      <c r="D963">
        <v>5576.25</v>
      </c>
    </row>
    <row r="964" spans="1:4" x14ac:dyDescent="0.25">
      <c r="A964" t="s">
        <v>352</v>
      </c>
      <c r="B964" t="s">
        <v>20</v>
      </c>
      <c r="C964" s="2">
        <f>HYPERLINK("https://cao.dolgi.msk.ru/account/1011474839/", 1011474839)</f>
        <v>1011474839</v>
      </c>
      <c r="D964">
        <v>76517.210000000006</v>
      </c>
    </row>
    <row r="965" spans="1:4" x14ac:dyDescent="0.25">
      <c r="A965" t="s">
        <v>353</v>
      </c>
      <c r="B965" t="s">
        <v>39</v>
      </c>
      <c r="C965" s="2">
        <f>HYPERLINK("https://cao.dolgi.msk.ru/account/1011383099/", 1011383099)</f>
        <v>1011383099</v>
      </c>
      <c r="D965">
        <v>17346.560000000001</v>
      </c>
    </row>
    <row r="966" spans="1:4" x14ac:dyDescent="0.25">
      <c r="A966" t="s">
        <v>353</v>
      </c>
      <c r="B966" t="s">
        <v>46</v>
      </c>
      <c r="C966" s="2">
        <f>HYPERLINK("https://cao.dolgi.msk.ru/account/1011383013/", 1011383013)</f>
        <v>1011383013</v>
      </c>
      <c r="D966">
        <v>7558.18</v>
      </c>
    </row>
    <row r="967" spans="1:4" x14ac:dyDescent="0.25">
      <c r="A967" t="s">
        <v>354</v>
      </c>
      <c r="B967" t="s">
        <v>6</v>
      </c>
      <c r="C967" s="2">
        <f>HYPERLINK("https://cao.dolgi.msk.ru/account/1011494178/", 1011494178)</f>
        <v>1011494178</v>
      </c>
      <c r="D967">
        <v>13193.67</v>
      </c>
    </row>
    <row r="968" spans="1:4" x14ac:dyDescent="0.25">
      <c r="A968" t="s">
        <v>354</v>
      </c>
      <c r="B968" t="s">
        <v>13</v>
      </c>
      <c r="C968" s="2">
        <f>HYPERLINK("https://cao.dolgi.msk.ru/account/1011494135/", 1011494135)</f>
        <v>1011494135</v>
      </c>
      <c r="D968">
        <v>14009.34</v>
      </c>
    </row>
    <row r="969" spans="1:4" x14ac:dyDescent="0.25">
      <c r="A969" t="s">
        <v>354</v>
      </c>
      <c r="B969" t="s">
        <v>14</v>
      </c>
      <c r="C969" s="2">
        <f>HYPERLINK("https://cao.dolgi.msk.ru/account/1011494186/", 1011494186)</f>
        <v>1011494186</v>
      </c>
      <c r="D969">
        <v>13659.14</v>
      </c>
    </row>
    <row r="970" spans="1:4" x14ac:dyDescent="0.25">
      <c r="A970" t="s">
        <v>354</v>
      </c>
      <c r="B970" t="s">
        <v>65</v>
      </c>
      <c r="C970" s="2">
        <f>HYPERLINK("https://cao.dolgi.msk.ru/account/1011494194/", 1011494194)</f>
        <v>1011494194</v>
      </c>
      <c r="D970">
        <v>13725.57</v>
      </c>
    </row>
    <row r="971" spans="1:4" x14ac:dyDescent="0.25">
      <c r="A971" t="s">
        <v>355</v>
      </c>
      <c r="B971" t="s">
        <v>16</v>
      </c>
      <c r="C971" s="2">
        <f>HYPERLINK("https://cao.dolgi.msk.ru/account/1011331184/", 1011331184)</f>
        <v>1011331184</v>
      </c>
      <c r="D971">
        <v>17310.740000000002</v>
      </c>
    </row>
    <row r="972" spans="1:4" x14ac:dyDescent="0.25">
      <c r="A972" t="s">
        <v>355</v>
      </c>
      <c r="B972" t="s">
        <v>23</v>
      </c>
      <c r="C972" s="2">
        <f>HYPERLINK("https://cao.dolgi.msk.ru/account/1011331176/", 1011331176)</f>
        <v>1011331176</v>
      </c>
      <c r="D972">
        <v>112930.76</v>
      </c>
    </row>
    <row r="973" spans="1:4" x14ac:dyDescent="0.25">
      <c r="A973" t="s">
        <v>356</v>
      </c>
      <c r="B973" t="s">
        <v>23</v>
      </c>
      <c r="C973" s="2">
        <f>HYPERLINK("https://cao.dolgi.msk.ru/account/1011543603/", 1011543603)</f>
        <v>1011543603</v>
      </c>
      <c r="D973">
        <v>39498.89</v>
      </c>
    </row>
    <row r="974" spans="1:4" x14ac:dyDescent="0.25">
      <c r="A974" t="s">
        <v>356</v>
      </c>
      <c r="B974" t="s">
        <v>41</v>
      </c>
      <c r="C974" s="2">
        <f>HYPERLINK("https://cao.dolgi.msk.ru/account/1011344575/", 1011344575)</f>
        <v>1011344575</v>
      </c>
      <c r="D974">
        <v>11942.77</v>
      </c>
    </row>
    <row r="975" spans="1:4" x14ac:dyDescent="0.25">
      <c r="A975" t="s">
        <v>356</v>
      </c>
      <c r="B975" t="s">
        <v>108</v>
      </c>
      <c r="C975" s="2">
        <f>HYPERLINK("https://cao.dolgi.msk.ru/account/1011344874/", 1011344874)</f>
        <v>1011344874</v>
      </c>
      <c r="D975">
        <v>436508.55</v>
      </c>
    </row>
    <row r="976" spans="1:4" x14ac:dyDescent="0.25">
      <c r="A976" t="s">
        <v>356</v>
      </c>
      <c r="B976" t="s">
        <v>108</v>
      </c>
      <c r="C976" s="2">
        <f>HYPERLINK("https://cao.dolgi.msk.ru/account/1011345228/", 1011345228)</f>
        <v>1011345228</v>
      </c>
      <c r="D976">
        <v>143951.66</v>
      </c>
    </row>
    <row r="977" spans="1:4" x14ac:dyDescent="0.25">
      <c r="A977" t="s">
        <v>356</v>
      </c>
      <c r="B977" t="s">
        <v>21</v>
      </c>
      <c r="C977" s="2">
        <f>HYPERLINK("https://cao.dolgi.msk.ru/account/1011344911/", 1011344911)</f>
        <v>1011344911</v>
      </c>
      <c r="D977">
        <v>13047.4</v>
      </c>
    </row>
    <row r="978" spans="1:4" x14ac:dyDescent="0.25">
      <c r="A978" t="s">
        <v>356</v>
      </c>
      <c r="B978" t="s">
        <v>120</v>
      </c>
      <c r="C978" s="2">
        <f>HYPERLINK("https://cao.dolgi.msk.ru/account/1011345025/", 1011345025)</f>
        <v>1011345025</v>
      </c>
      <c r="D978">
        <v>4598.78</v>
      </c>
    </row>
    <row r="979" spans="1:4" x14ac:dyDescent="0.25">
      <c r="A979" t="s">
        <v>356</v>
      </c>
      <c r="B979" t="s">
        <v>168</v>
      </c>
      <c r="C979" s="2">
        <f>HYPERLINK("https://cao.dolgi.msk.ru/account/1011344671/", 1011344671)</f>
        <v>1011344671</v>
      </c>
      <c r="D979">
        <v>21169.91</v>
      </c>
    </row>
    <row r="980" spans="1:4" x14ac:dyDescent="0.25">
      <c r="A980" t="s">
        <v>356</v>
      </c>
      <c r="B980" t="s">
        <v>121</v>
      </c>
      <c r="C980" s="2">
        <f>HYPERLINK("https://cao.dolgi.msk.ru/account/1011344647/", 1011344647)</f>
        <v>1011344647</v>
      </c>
      <c r="D980">
        <v>8060.5</v>
      </c>
    </row>
    <row r="981" spans="1:4" x14ac:dyDescent="0.25">
      <c r="A981" t="s">
        <v>357</v>
      </c>
      <c r="B981" t="s">
        <v>58</v>
      </c>
      <c r="C981" s="2">
        <f>HYPERLINK("https://cao.dolgi.msk.ru/account/1011401314/", 1011401314)</f>
        <v>1011401314</v>
      </c>
      <c r="D981">
        <v>11646.88</v>
      </c>
    </row>
    <row r="982" spans="1:4" x14ac:dyDescent="0.25">
      <c r="A982" t="s">
        <v>357</v>
      </c>
      <c r="B982" t="s">
        <v>240</v>
      </c>
      <c r="C982" s="2">
        <f>HYPERLINK("https://cao.dolgi.msk.ru/account/1011401277/", 1011401277)</f>
        <v>1011401277</v>
      </c>
      <c r="D982">
        <v>23186.09</v>
      </c>
    </row>
    <row r="983" spans="1:4" x14ac:dyDescent="0.25">
      <c r="A983" t="s">
        <v>357</v>
      </c>
      <c r="B983" t="s">
        <v>113</v>
      </c>
      <c r="C983" s="2">
        <f>HYPERLINK("https://cao.dolgi.msk.ru/account/1011401533/", 1011401533)</f>
        <v>1011401533</v>
      </c>
      <c r="D983">
        <v>15301.09</v>
      </c>
    </row>
    <row r="984" spans="1:4" x14ac:dyDescent="0.25">
      <c r="A984" t="s">
        <v>357</v>
      </c>
      <c r="B984" t="s">
        <v>59</v>
      </c>
      <c r="C984" s="2">
        <f>HYPERLINK("https://cao.dolgi.msk.ru/account/1011401197/", 1011401197)</f>
        <v>1011401197</v>
      </c>
      <c r="D984">
        <v>62112.34</v>
      </c>
    </row>
    <row r="985" spans="1:4" x14ac:dyDescent="0.25">
      <c r="A985" t="s">
        <v>357</v>
      </c>
      <c r="B985" t="s">
        <v>59</v>
      </c>
      <c r="C985" s="2">
        <f>HYPERLINK("https://cao.dolgi.msk.ru/account/1011401218/", 1011401218)</f>
        <v>1011401218</v>
      </c>
      <c r="D985">
        <v>46125.41</v>
      </c>
    </row>
    <row r="986" spans="1:4" x14ac:dyDescent="0.25">
      <c r="A986" t="s">
        <v>357</v>
      </c>
      <c r="B986" t="s">
        <v>59</v>
      </c>
      <c r="C986" s="2">
        <f>HYPERLINK("https://cao.dolgi.msk.ru/account/1011401437/", 1011401437)</f>
        <v>1011401437</v>
      </c>
      <c r="D986">
        <v>40513.26</v>
      </c>
    </row>
    <row r="987" spans="1:4" x14ac:dyDescent="0.25">
      <c r="A987" t="s">
        <v>357</v>
      </c>
      <c r="B987" t="s">
        <v>103</v>
      </c>
      <c r="C987" s="2">
        <f>HYPERLINK("https://cao.dolgi.msk.ru/account/1011401509/", 1011401509)</f>
        <v>1011401509</v>
      </c>
      <c r="D987">
        <v>506347.6</v>
      </c>
    </row>
    <row r="988" spans="1:4" x14ac:dyDescent="0.25">
      <c r="A988" t="s">
        <v>357</v>
      </c>
      <c r="B988" t="s">
        <v>180</v>
      </c>
      <c r="C988" s="2">
        <f>HYPERLINK("https://cao.dolgi.msk.ru/account/1011401699/", 1011401699)</f>
        <v>1011401699</v>
      </c>
      <c r="D988">
        <v>3564.94</v>
      </c>
    </row>
    <row r="989" spans="1:4" x14ac:dyDescent="0.25">
      <c r="A989" t="s">
        <v>357</v>
      </c>
      <c r="B989" t="s">
        <v>171</v>
      </c>
      <c r="C989" s="2">
        <f>HYPERLINK("https://cao.dolgi.msk.ru/account/1011401592/", 1011401592)</f>
        <v>1011401592</v>
      </c>
      <c r="D989">
        <v>17820.25</v>
      </c>
    </row>
    <row r="990" spans="1:4" x14ac:dyDescent="0.25">
      <c r="A990" t="s">
        <v>357</v>
      </c>
      <c r="B990" t="s">
        <v>91</v>
      </c>
      <c r="C990" s="2">
        <f>HYPERLINK("https://cao.dolgi.msk.ru/account/1011401541/", 1011401541)</f>
        <v>1011401541</v>
      </c>
      <c r="D990">
        <v>103075.88</v>
      </c>
    </row>
    <row r="991" spans="1:4" x14ac:dyDescent="0.25">
      <c r="A991" t="s">
        <v>357</v>
      </c>
      <c r="B991" t="s">
        <v>92</v>
      </c>
      <c r="C991" s="2">
        <f>HYPERLINK("https://cao.dolgi.msk.ru/account/1011401453/", 1011401453)</f>
        <v>1011401453</v>
      </c>
      <c r="D991">
        <v>148276.35</v>
      </c>
    </row>
    <row r="992" spans="1:4" x14ac:dyDescent="0.25">
      <c r="A992" t="s">
        <v>357</v>
      </c>
      <c r="B992" t="s">
        <v>123</v>
      </c>
      <c r="C992" s="2">
        <f>HYPERLINK("https://cao.dolgi.msk.ru/account/1011401402/", 1011401402)</f>
        <v>1011401402</v>
      </c>
      <c r="D992">
        <v>64625.55</v>
      </c>
    </row>
    <row r="993" spans="1:4" x14ac:dyDescent="0.25">
      <c r="A993" t="s">
        <v>357</v>
      </c>
      <c r="B993" t="s">
        <v>135</v>
      </c>
      <c r="C993" s="2">
        <f>HYPERLINK("https://cao.dolgi.msk.ru/account/1011402018/", 1011402018)</f>
        <v>1011402018</v>
      </c>
      <c r="D993">
        <v>117765.96</v>
      </c>
    </row>
    <row r="994" spans="1:4" x14ac:dyDescent="0.25">
      <c r="A994" t="s">
        <v>357</v>
      </c>
      <c r="B994" t="s">
        <v>173</v>
      </c>
      <c r="C994" s="2">
        <f>HYPERLINK("https://cao.dolgi.msk.ru/account/1011401322/", 1011401322)</f>
        <v>1011401322</v>
      </c>
      <c r="D994">
        <v>13009.72</v>
      </c>
    </row>
    <row r="995" spans="1:4" x14ac:dyDescent="0.25">
      <c r="A995" t="s">
        <v>357</v>
      </c>
      <c r="B995" t="s">
        <v>173</v>
      </c>
      <c r="C995" s="2">
        <f>HYPERLINK("https://cao.dolgi.msk.ru/account/1011401349/", 1011401349)</f>
        <v>1011401349</v>
      </c>
      <c r="D995">
        <v>40222.730000000003</v>
      </c>
    </row>
    <row r="996" spans="1:4" x14ac:dyDescent="0.25">
      <c r="A996" t="s">
        <v>357</v>
      </c>
      <c r="B996" t="s">
        <v>124</v>
      </c>
      <c r="C996" s="2">
        <f>HYPERLINK("https://cao.dolgi.msk.ru/account/1011401429/", 1011401429)</f>
        <v>1011401429</v>
      </c>
      <c r="D996">
        <v>14475.44</v>
      </c>
    </row>
    <row r="997" spans="1:4" x14ac:dyDescent="0.25">
      <c r="A997" t="s">
        <v>357</v>
      </c>
      <c r="B997" t="s">
        <v>116</v>
      </c>
      <c r="C997" s="2">
        <f>HYPERLINK("https://cao.dolgi.msk.ru/account/1011401752/", 1011401752)</f>
        <v>1011401752</v>
      </c>
      <c r="D997">
        <v>15856.88</v>
      </c>
    </row>
    <row r="998" spans="1:4" x14ac:dyDescent="0.25">
      <c r="A998" t="s">
        <v>358</v>
      </c>
      <c r="B998" t="s">
        <v>76</v>
      </c>
      <c r="C998" s="2">
        <f>HYPERLINK("https://cao.dolgi.msk.ru/account/1011062551/", 1011062551)</f>
        <v>1011062551</v>
      </c>
      <c r="D998">
        <v>21244.58</v>
      </c>
    </row>
    <row r="999" spans="1:4" x14ac:dyDescent="0.25">
      <c r="A999" t="s">
        <v>359</v>
      </c>
      <c r="B999" t="s">
        <v>34</v>
      </c>
      <c r="C999" s="2">
        <f>HYPERLINK("https://cao.dolgi.msk.ru/account/1010404257/", 1010404257)</f>
        <v>1010404257</v>
      </c>
      <c r="D999">
        <v>101706.38</v>
      </c>
    </row>
    <row r="1000" spans="1:4" x14ac:dyDescent="0.25">
      <c r="A1000" t="s">
        <v>359</v>
      </c>
      <c r="B1000" t="s">
        <v>10</v>
      </c>
      <c r="C1000" s="2">
        <f>HYPERLINK("https://cao.dolgi.msk.ru/account/1010404329/", 1010404329)</f>
        <v>1010404329</v>
      </c>
      <c r="D1000">
        <v>42889.08</v>
      </c>
    </row>
    <row r="1001" spans="1:4" x14ac:dyDescent="0.25">
      <c r="A1001" t="s">
        <v>359</v>
      </c>
      <c r="B1001" t="s">
        <v>17</v>
      </c>
      <c r="C1001" s="2">
        <f>HYPERLINK("https://cao.dolgi.msk.ru/account/1010404353/", 1010404353)</f>
        <v>1010404353</v>
      </c>
      <c r="D1001">
        <v>5227.33</v>
      </c>
    </row>
    <row r="1002" spans="1:4" x14ac:dyDescent="0.25">
      <c r="A1002" t="s">
        <v>360</v>
      </c>
      <c r="B1002" t="s">
        <v>14</v>
      </c>
      <c r="C1002" s="2">
        <f>HYPERLINK("https://cao.dolgi.msk.ru/account/1011103843/", 1011103843)</f>
        <v>1011103843</v>
      </c>
      <c r="D1002">
        <v>42122.95</v>
      </c>
    </row>
    <row r="1003" spans="1:4" x14ac:dyDescent="0.25">
      <c r="A1003" t="s">
        <v>360</v>
      </c>
      <c r="B1003" t="s">
        <v>5</v>
      </c>
      <c r="C1003" s="2">
        <f>HYPERLINK("https://cao.dolgi.msk.ru/account/1011106155/", 1011106155)</f>
        <v>1011106155</v>
      </c>
      <c r="D1003">
        <v>21592.7</v>
      </c>
    </row>
    <row r="1004" spans="1:4" x14ac:dyDescent="0.25">
      <c r="A1004" t="s">
        <v>360</v>
      </c>
      <c r="B1004" t="s">
        <v>46</v>
      </c>
      <c r="C1004" s="2">
        <f>HYPERLINK("https://cao.dolgi.msk.ru/account/1011104774/", 1011104774)</f>
        <v>1011104774</v>
      </c>
      <c r="D1004">
        <v>9568.34</v>
      </c>
    </row>
    <row r="1005" spans="1:4" x14ac:dyDescent="0.25">
      <c r="A1005" t="s">
        <v>360</v>
      </c>
      <c r="B1005" t="s">
        <v>7</v>
      </c>
      <c r="C1005" s="2">
        <f>HYPERLINK("https://cao.dolgi.msk.ru/account/1011105283/", 1011105283)</f>
        <v>1011105283</v>
      </c>
      <c r="D1005">
        <v>3622.14</v>
      </c>
    </row>
    <row r="1006" spans="1:4" x14ac:dyDescent="0.25">
      <c r="A1006" t="s">
        <v>360</v>
      </c>
      <c r="B1006" t="s">
        <v>43</v>
      </c>
      <c r="C1006" s="2">
        <f>HYPERLINK("https://cao.dolgi.msk.ru/account/1011105785/", 1011105785)</f>
        <v>1011105785</v>
      </c>
      <c r="D1006">
        <v>130706.49</v>
      </c>
    </row>
    <row r="1007" spans="1:4" x14ac:dyDescent="0.25">
      <c r="A1007" t="s">
        <v>360</v>
      </c>
      <c r="B1007" t="s">
        <v>168</v>
      </c>
      <c r="C1007" s="2">
        <f>HYPERLINK("https://cao.dolgi.msk.ru/account/1011106577/", 1011106577)</f>
        <v>1011106577</v>
      </c>
      <c r="D1007">
        <v>11398.09</v>
      </c>
    </row>
    <row r="1008" spans="1:4" x14ac:dyDescent="0.25">
      <c r="A1008" t="s">
        <v>360</v>
      </c>
      <c r="B1008" t="s">
        <v>55</v>
      </c>
      <c r="C1008" s="2">
        <f>HYPERLINK("https://cao.dolgi.msk.ru/account/1011105865/", 1011105865)</f>
        <v>1011105865</v>
      </c>
      <c r="D1008">
        <v>10974.49</v>
      </c>
    </row>
    <row r="1009" spans="1:4" x14ac:dyDescent="0.25">
      <c r="A1009" t="s">
        <v>360</v>
      </c>
      <c r="B1009" t="s">
        <v>112</v>
      </c>
      <c r="C1009" s="2">
        <f>HYPERLINK("https://cao.dolgi.msk.ru/account/1011104387/", 1011104387)</f>
        <v>1011104387</v>
      </c>
      <c r="D1009">
        <v>19882.41</v>
      </c>
    </row>
    <row r="1010" spans="1:4" x14ac:dyDescent="0.25">
      <c r="A1010" t="s">
        <v>360</v>
      </c>
      <c r="B1010" t="s">
        <v>169</v>
      </c>
      <c r="C1010" s="2">
        <f>HYPERLINK("https://cao.dolgi.msk.ru/account/1011105902/", 1011105902)</f>
        <v>1011105902</v>
      </c>
      <c r="D1010">
        <v>8579.51</v>
      </c>
    </row>
    <row r="1011" spans="1:4" x14ac:dyDescent="0.25">
      <c r="A1011" t="s">
        <v>360</v>
      </c>
      <c r="B1011" t="s">
        <v>79</v>
      </c>
      <c r="C1011" s="2">
        <f>HYPERLINK("https://cao.dolgi.msk.ru/account/1011104889/", 1011104889)</f>
        <v>1011104889</v>
      </c>
      <c r="D1011">
        <v>14615.02</v>
      </c>
    </row>
    <row r="1012" spans="1:4" x14ac:dyDescent="0.25">
      <c r="A1012" t="s">
        <v>360</v>
      </c>
      <c r="B1012" t="s">
        <v>171</v>
      </c>
      <c r="C1012" s="2">
        <f>HYPERLINK("https://cao.dolgi.msk.ru/account/1011105937/", 1011105937)</f>
        <v>1011105937</v>
      </c>
      <c r="D1012">
        <v>24027.09</v>
      </c>
    </row>
    <row r="1013" spans="1:4" x14ac:dyDescent="0.25">
      <c r="A1013" t="s">
        <v>360</v>
      </c>
      <c r="B1013" t="s">
        <v>92</v>
      </c>
      <c r="C1013" s="2">
        <f>HYPERLINK("https://cao.dolgi.msk.ru/account/1011103982/", 1011103982)</f>
        <v>1011103982</v>
      </c>
      <c r="D1013">
        <v>4233.3900000000003</v>
      </c>
    </row>
    <row r="1014" spans="1:4" x14ac:dyDescent="0.25">
      <c r="A1014" t="s">
        <v>360</v>
      </c>
      <c r="B1014" t="s">
        <v>124</v>
      </c>
      <c r="C1014" s="2">
        <f>HYPERLINK("https://cao.dolgi.msk.ru/account/1011104926/", 1011104926)</f>
        <v>1011104926</v>
      </c>
      <c r="D1014">
        <v>10965.13</v>
      </c>
    </row>
    <row r="1015" spans="1:4" x14ac:dyDescent="0.25">
      <c r="A1015" t="s">
        <v>360</v>
      </c>
      <c r="B1015" t="s">
        <v>160</v>
      </c>
      <c r="C1015" s="2">
        <f>HYPERLINK("https://cao.dolgi.msk.ru/account/1011105953/", 1011105953)</f>
        <v>1011105953</v>
      </c>
      <c r="D1015">
        <v>20168.05</v>
      </c>
    </row>
    <row r="1016" spans="1:4" x14ac:dyDescent="0.25">
      <c r="A1016" t="s">
        <v>360</v>
      </c>
      <c r="B1016" t="s">
        <v>83</v>
      </c>
      <c r="C1016" s="2">
        <f>HYPERLINK("https://cao.dolgi.msk.ru/account/1011106294/", 1011106294)</f>
        <v>1011106294</v>
      </c>
      <c r="D1016">
        <v>10964.86</v>
      </c>
    </row>
    <row r="1017" spans="1:4" x14ac:dyDescent="0.25">
      <c r="A1017" t="s">
        <v>360</v>
      </c>
      <c r="B1017" t="s">
        <v>125</v>
      </c>
      <c r="C1017" s="2">
        <f>HYPERLINK("https://cao.dolgi.msk.ru/account/1011106964/", 1011106964)</f>
        <v>1011106964</v>
      </c>
      <c r="D1017">
        <v>9503.35</v>
      </c>
    </row>
    <row r="1018" spans="1:4" x14ac:dyDescent="0.25">
      <c r="A1018" t="s">
        <v>360</v>
      </c>
      <c r="B1018" t="s">
        <v>361</v>
      </c>
      <c r="C1018" s="2">
        <f>HYPERLINK("https://cao.dolgi.msk.ru/account/1011104045/", 1011104045)</f>
        <v>1011104045</v>
      </c>
      <c r="D1018">
        <v>13847.34</v>
      </c>
    </row>
    <row r="1019" spans="1:4" x14ac:dyDescent="0.25">
      <c r="A1019" t="s">
        <v>360</v>
      </c>
      <c r="B1019" t="s">
        <v>361</v>
      </c>
      <c r="C1019" s="2">
        <f>HYPERLINK("https://cao.dolgi.msk.ru/account/1011106702/", 1011106702)</f>
        <v>1011106702</v>
      </c>
      <c r="D1019">
        <v>35299.56</v>
      </c>
    </row>
    <row r="1020" spans="1:4" x14ac:dyDescent="0.25">
      <c r="A1020" t="s">
        <v>360</v>
      </c>
      <c r="B1020" t="s">
        <v>361</v>
      </c>
      <c r="C1020" s="2">
        <f>HYPERLINK("https://cao.dolgi.msk.ru/account/1011113769/", 1011113769)</f>
        <v>1011113769</v>
      </c>
      <c r="D1020">
        <v>5302.41</v>
      </c>
    </row>
    <row r="1021" spans="1:4" x14ac:dyDescent="0.25">
      <c r="A1021" t="s">
        <v>360</v>
      </c>
      <c r="B1021" t="s">
        <v>361</v>
      </c>
      <c r="C1021" s="2">
        <f>HYPERLINK("https://cao.dolgi.msk.ru/account/1011495963/", 1011495963)</f>
        <v>1011495963</v>
      </c>
      <c r="D1021">
        <v>588.66</v>
      </c>
    </row>
    <row r="1022" spans="1:4" x14ac:dyDescent="0.25">
      <c r="A1022" t="s">
        <v>360</v>
      </c>
      <c r="B1022" t="s">
        <v>137</v>
      </c>
      <c r="C1022" s="2">
        <f>HYPERLINK("https://cao.dolgi.msk.ru/account/1011104096/", 1011104096)</f>
        <v>1011104096</v>
      </c>
      <c r="D1022">
        <v>15470.61</v>
      </c>
    </row>
    <row r="1023" spans="1:4" x14ac:dyDescent="0.25">
      <c r="A1023" t="s">
        <v>360</v>
      </c>
      <c r="B1023" t="s">
        <v>61</v>
      </c>
      <c r="C1023" s="2">
        <f>HYPERLINK("https://cao.dolgi.msk.ru/account/1011104109/", 1011104109)</f>
        <v>1011104109</v>
      </c>
      <c r="D1023">
        <v>8335.0400000000009</v>
      </c>
    </row>
    <row r="1024" spans="1:4" x14ac:dyDescent="0.25">
      <c r="A1024" t="s">
        <v>360</v>
      </c>
      <c r="B1024" t="s">
        <v>175</v>
      </c>
      <c r="C1024" s="2">
        <f>HYPERLINK("https://cao.dolgi.msk.ru/account/1011106315/", 1011106315)</f>
        <v>1011106315</v>
      </c>
      <c r="D1024">
        <v>8208.3700000000008</v>
      </c>
    </row>
    <row r="1025" spans="1:4" x14ac:dyDescent="0.25">
      <c r="A1025" t="s">
        <v>360</v>
      </c>
      <c r="B1025" t="s">
        <v>362</v>
      </c>
      <c r="C1025" s="2">
        <f>HYPERLINK("https://cao.dolgi.msk.ru/account/1011107027/", 1011107027)</f>
        <v>1011107027</v>
      </c>
      <c r="D1025">
        <v>33394.519999999997</v>
      </c>
    </row>
    <row r="1026" spans="1:4" x14ac:dyDescent="0.25">
      <c r="A1026" t="s">
        <v>360</v>
      </c>
      <c r="B1026" t="s">
        <v>64</v>
      </c>
      <c r="C1026" s="2">
        <f>HYPERLINK("https://cao.dolgi.msk.ru/account/1011105021/", 1011105021)</f>
        <v>1011105021</v>
      </c>
      <c r="D1026">
        <v>18196.77</v>
      </c>
    </row>
    <row r="1027" spans="1:4" x14ac:dyDescent="0.25">
      <c r="A1027" t="s">
        <v>360</v>
      </c>
      <c r="B1027" t="s">
        <v>165</v>
      </c>
      <c r="C1027" s="2">
        <f>HYPERLINK("https://cao.dolgi.msk.ru/account/1011107043/", 1011107043)</f>
        <v>1011107043</v>
      </c>
      <c r="D1027">
        <v>38037.64</v>
      </c>
    </row>
    <row r="1028" spans="1:4" x14ac:dyDescent="0.25">
      <c r="A1028" t="s">
        <v>360</v>
      </c>
      <c r="B1028" t="s">
        <v>243</v>
      </c>
      <c r="C1028" s="2">
        <f>HYPERLINK("https://cao.dolgi.msk.ru/account/1011106171/", 1011106171)</f>
        <v>1011106171</v>
      </c>
      <c r="D1028">
        <v>22241.13</v>
      </c>
    </row>
    <row r="1029" spans="1:4" x14ac:dyDescent="0.25">
      <c r="A1029" t="s">
        <v>360</v>
      </c>
      <c r="B1029" t="s">
        <v>363</v>
      </c>
      <c r="C1029" s="2">
        <f>HYPERLINK("https://cao.dolgi.msk.ru/account/1011104133/", 1011104133)</f>
        <v>1011104133</v>
      </c>
      <c r="D1029">
        <v>6703.7</v>
      </c>
    </row>
    <row r="1030" spans="1:4" x14ac:dyDescent="0.25">
      <c r="A1030" t="s">
        <v>360</v>
      </c>
      <c r="B1030" t="s">
        <v>68</v>
      </c>
      <c r="C1030" s="2">
        <f>HYPERLINK("https://cao.dolgi.msk.ru/account/1011106753/", 1011106753)</f>
        <v>1011106753</v>
      </c>
      <c r="D1030">
        <v>27436.37</v>
      </c>
    </row>
    <row r="1031" spans="1:4" x14ac:dyDescent="0.25">
      <c r="A1031" t="s">
        <v>360</v>
      </c>
      <c r="B1031" t="s">
        <v>288</v>
      </c>
      <c r="C1031" s="2">
        <f>HYPERLINK("https://cao.dolgi.msk.ru/account/1011104598/", 1011104598)</f>
        <v>1011104598</v>
      </c>
      <c r="D1031">
        <v>171472.67</v>
      </c>
    </row>
    <row r="1032" spans="1:4" x14ac:dyDescent="0.25">
      <c r="A1032" t="s">
        <v>360</v>
      </c>
      <c r="B1032" t="s">
        <v>364</v>
      </c>
      <c r="C1032" s="2">
        <f>HYPERLINK("https://cao.dolgi.msk.ru/account/1011104184/", 1011104184)</f>
        <v>1011104184</v>
      </c>
      <c r="D1032">
        <v>8083.42</v>
      </c>
    </row>
    <row r="1033" spans="1:4" x14ac:dyDescent="0.25">
      <c r="A1033" t="s">
        <v>360</v>
      </c>
      <c r="B1033" t="s">
        <v>365</v>
      </c>
      <c r="C1033" s="2">
        <f>HYPERLINK("https://cao.dolgi.msk.ru/account/1011104192/", 1011104192)</f>
        <v>1011104192</v>
      </c>
      <c r="D1033">
        <v>7609.28</v>
      </c>
    </row>
    <row r="1034" spans="1:4" x14ac:dyDescent="0.25">
      <c r="A1034" t="s">
        <v>360</v>
      </c>
      <c r="B1034" t="s">
        <v>69</v>
      </c>
      <c r="C1034" s="2">
        <f>HYPERLINK("https://cao.dolgi.msk.ru/account/1011106366/", 1011106366)</f>
        <v>1011106366</v>
      </c>
      <c r="D1034">
        <v>14655.96</v>
      </c>
    </row>
    <row r="1035" spans="1:4" x14ac:dyDescent="0.25">
      <c r="A1035" t="s">
        <v>360</v>
      </c>
      <c r="B1035" t="s">
        <v>291</v>
      </c>
      <c r="C1035" s="2">
        <f>HYPERLINK("https://cao.dolgi.msk.ru/account/1011106788/", 1011106788)</f>
        <v>1011106788</v>
      </c>
      <c r="D1035">
        <v>4047.08</v>
      </c>
    </row>
    <row r="1036" spans="1:4" x14ac:dyDescent="0.25">
      <c r="A1036" t="s">
        <v>360</v>
      </c>
      <c r="B1036" t="s">
        <v>366</v>
      </c>
      <c r="C1036" s="2">
        <f>HYPERLINK("https://cao.dolgi.msk.ru/account/1011106796/", 1011106796)</f>
        <v>1011106796</v>
      </c>
      <c r="D1036">
        <v>10844.72</v>
      </c>
    </row>
    <row r="1037" spans="1:4" x14ac:dyDescent="0.25">
      <c r="A1037" t="s">
        <v>360</v>
      </c>
      <c r="B1037" t="s">
        <v>293</v>
      </c>
      <c r="C1037" s="2">
        <f>HYPERLINK("https://cao.dolgi.msk.ru/account/1011105179/", 1011105179)</f>
        <v>1011105179</v>
      </c>
      <c r="D1037">
        <v>18837.509999999998</v>
      </c>
    </row>
    <row r="1038" spans="1:4" x14ac:dyDescent="0.25">
      <c r="A1038" t="s">
        <v>360</v>
      </c>
      <c r="B1038" t="s">
        <v>367</v>
      </c>
      <c r="C1038" s="2">
        <f>HYPERLINK("https://cao.dolgi.msk.ru/account/1011104678/", 1011104678)</f>
        <v>1011104678</v>
      </c>
      <c r="D1038">
        <v>13621.14</v>
      </c>
    </row>
    <row r="1039" spans="1:4" x14ac:dyDescent="0.25">
      <c r="A1039" t="s">
        <v>360</v>
      </c>
      <c r="B1039" t="s">
        <v>368</v>
      </c>
      <c r="C1039" s="2">
        <f>HYPERLINK("https://cao.dolgi.msk.ru/account/1011105187/", 1011105187)</f>
        <v>1011105187</v>
      </c>
      <c r="D1039">
        <v>6763.09</v>
      </c>
    </row>
    <row r="1040" spans="1:4" x14ac:dyDescent="0.25">
      <c r="A1040" t="s">
        <v>360</v>
      </c>
      <c r="B1040" t="s">
        <v>369</v>
      </c>
      <c r="C1040" s="2">
        <f>HYPERLINK("https://cao.dolgi.msk.ru/account/1011105195/", 1011105195)</f>
        <v>1011105195</v>
      </c>
      <c r="D1040">
        <v>25404.94</v>
      </c>
    </row>
    <row r="1041" spans="1:4" x14ac:dyDescent="0.25">
      <c r="A1041" t="s">
        <v>360</v>
      </c>
      <c r="B1041" t="s">
        <v>370</v>
      </c>
      <c r="C1041" s="2">
        <f>HYPERLINK("https://cao.dolgi.msk.ru/account/1011104707/", 1011104707)</f>
        <v>1011104707</v>
      </c>
      <c r="D1041">
        <v>81745.19</v>
      </c>
    </row>
    <row r="1042" spans="1:4" x14ac:dyDescent="0.25">
      <c r="A1042" t="s">
        <v>360</v>
      </c>
      <c r="B1042" t="s">
        <v>371</v>
      </c>
      <c r="C1042" s="2">
        <f>HYPERLINK("https://cao.dolgi.msk.ru/account/1011104256/", 1011104256)</f>
        <v>1011104256</v>
      </c>
      <c r="D1042">
        <v>5408.72</v>
      </c>
    </row>
    <row r="1043" spans="1:4" x14ac:dyDescent="0.25">
      <c r="A1043" t="s">
        <v>360</v>
      </c>
      <c r="B1043" t="s">
        <v>372</v>
      </c>
      <c r="C1043" s="2">
        <f>HYPERLINK("https://cao.dolgi.msk.ru/account/1011104715/", 1011104715)</f>
        <v>1011104715</v>
      </c>
      <c r="D1043">
        <v>7157</v>
      </c>
    </row>
    <row r="1044" spans="1:4" x14ac:dyDescent="0.25">
      <c r="A1044" t="s">
        <v>360</v>
      </c>
      <c r="B1044" t="s">
        <v>373</v>
      </c>
      <c r="C1044" s="2">
        <f>HYPERLINK("https://cao.dolgi.msk.ru/account/1011106104/", 1011106104)</f>
        <v>1011106104</v>
      </c>
      <c r="D1044">
        <v>17245.47</v>
      </c>
    </row>
    <row r="1045" spans="1:4" x14ac:dyDescent="0.25">
      <c r="A1045" t="s">
        <v>360</v>
      </c>
      <c r="B1045" t="s">
        <v>374</v>
      </c>
      <c r="C1045" s="2">
        <f>HYPERLINK("https://cao.dolgi.msk.ru/account/1011105216/", 1011105216)</f>
        <v>1011105216</v>
      </c>
      <c r="D1045">
        <v>11388.87</v>
      </c>
    </row>
    <row r="1046" spans="1:4" x14ac:dyDescent="0.25">
      <c r="A1046" t="s">
        <v>375</v>
      </c>
      <c r="B1046" t="s">
        <v>34</v>
      </c>
      <c r="C1046" s="2">
        <f>HYPERLINK("https://cao.dolgi.msk.ru/account/1011402202/", 1011402202)</f>
        <v>1011402202</v>
      </c>
      <c r="D1046">
        <v>17827.63</v>
      </c>
    </row>
    <row r="1047" spans="1:4" x14ac:dyDescent="0.25">
      <c r="A1047" t="s">
        <v>375</v>
      </c>
      <c r="B1047" t="s">
        <v>39</v>
      </c>
      <c r="C1047" s="2">
        <f>HYPERLINK("https://cao.dolgi.msk.ru/account/1011402173/", 1011402173)</f>
        <v>1011402173</v>
      </c>
      <c r="D1047">
        <v>36239.1</v>
      </c>
    </row>
    <row r="1048" spans="1:4" x14ac:dyDescent="0.25">
      <c r="A1048" t="s">
        <v>375</v>
      </c>
      <c r="B1048" t="s">
        <v>76</v>
      </c>
      <c r="C1048" s="2">
        <f>HYPERLINK("https://cao.dolgi.msk.ru/account/1011402077/", 1011402077)</f>
        <v>1011402077</v>
      </c>
      <c r="D1048">
        <v>55406.58</v>
      </c>
    </row>
    <row r="1049" spans="1:4" x14ac:dyDescent="0.25">
      <c r="A1049" t="s">
        <v>375</v>
      </c>
      <c r="B1049" t="s">
        <v>16</v>
      </c>
      <c r="C1049" s="2">
        <f>HYPERLINK("https://cao.dolgi.msk.ru/account/1011402181/", 1011402181)</f>
        <v>1011402181</v>
      </c>
      <c r="D1049">
        <v>35496.1</v>
      </c>
    </row>
    <row r="1050" spans="1:4" x14ac:dyDescent="0.25">
      <c r="A1050" t="s">
        <v>376</v>
      </c>
      <c r="B1050" t="s">
        <v>6</v>
      </c>
      <c r="C1050" s="2">
        <f>HYPERLINK("https://cao.dolgi.msk.ru/account/1011350414/", 1011350414)</f>
        <v>1011350414</v>
      </c>
      <c r="D1050">
        <v>144534.78</v>
      </c>
    </row>
    <row r="1051" spans="1:4" x14ac:dyDescent="0.25">
      <c r="A1051" t="s">
        <v>376</v>
      </c>
      <c r="B1051" t="s">
        <v>10</v>
      </c>
      <c r="C1051" s="2">
        <f>HYPERLINK("https://cao.dolgi.msk.ru/account/1011350203/", 1011350203)</f>
        <v>1011350203</v>
      </c>
      <c r="D1051">
        <v>16181.44</v>
      </c>
    </row>
    <row r="1052" spans="1:4" x14ac:dyDescent="0.25">
      <c r="A1052" t="s">
        <v>376</v>
      </c>
      <c r="B1052" t="s">
        <v>7</v>
      </c>
      <c r="C1052" s="2">
        <f>HYPERLINK("https://cao.dolgi.msk.ru/account/1011350334/", 1011350334)</f>
        <v>1011350334</v>
      </c>
      <c r="D1052">
        <v>39583.61</v>
      </c>
    </row>
    <row r="1053" spans="1:4" x14ac:dyDescent="0.25">
      <c r="A1053" t="s">
        <v>376</v>
      </c>
      <c r="B1053" t="s">
        <v>377</v>
      </c>
      <c r="C1053" s="2">
        <f>HYPERLINK("https://cao.dolgi.msk.ru/account/1011350043/", 1011350043)</f>
        <v>1011350043</v>
      </c>
      <c r="D1053">
        <v>11068.71</v>
      </c>
    </row>
    <row r="1054" spans="1:4" x14ac:dyDescent="0.25">
      <c r="A1054" t="s">
        <v>376</v>
      </c>
      <c r="B1054" t="s">
        <v>21</v>
      </c>
      <c r="C1054" s="2">
        <f>HYPERLINK("https://cao.dolgi.msk.ru/account/1011350457/", 1011350457)</f>
        <v>1011350457</v>
      </c>
      <c r="D1054">
        <v>20585.14</v>
      </c>
    </row>
    <row r="1055" spans="1:4" x14ac:dyDescent="0.25">
      <c r="A1055" t="s">
        <v>376</v>
      </c>
      <c r="B1055" t="s">
        <v>94</v>
      </c>
      <c r="C1055" s="2">
        <f>HYPERLINK("https://cao.dolgi.msk.ru/account/1011541325/", 1011541325)</f>
        <v>1011541325</v>
      </c>
      <c r="D1055">
        <v>306015.3</v>
      </c>
    </row>
    <row r="1056" spans="1:4" x14ac:dyDescent="0.25">
      <c r="A1056" t="s">
        <v>376</v>
      </c>
      <c r="B1056" t="s">
        <v>54</v>
      </c>
      <c r="C1056" s="2">
        <f>HYPERLINK("https://cao.dolgi.msk.ru/account/1011350238/", 1011350238)</f>
        <v>1011350238</v>
      </c>
      <c r="D1056">
        <v>3567.81</v>
      </c>
    </row>
    <row r="1057" spans="1:4" x14ac:dyDescent="0.25">
      <c r="A1057" t="s">
        <v>376</v>
      </c>
      <c r="B1057" t="s">
        <v>54</v>
      </c>
      <c r="C1057" s="2">
        <f>HYPERLINK("https://cao.dolgi.msk.ru/account/1011350254/", 1011350254)</f>
        <v>1011350254</v>
      </c>
      <c r="D1057">
        <v>11546.33</v>
      </c>
    </row>
    <row r="1058" spans="1:4" x14ac:dyDescent="0.25">
      <c r="A1058" t="s">
        <v>376</v>
      </c>
      <c r="B1058" t="s">
        <v>54</v>
      </c>
      <c r="C1058" s="2">
        <f>HYPERLINK("https://cao.dolgi.msk.ru/account/1011504962/", 1011504962)</f>
        <v>1011504962</v>
      </c>
      <c r="D1058">
        <v>6174.26</v>
      </c>
    </row>
    <row r="1059" spans="1:4" x14ac:dyDescent="0.25">
      <c r="A1059" t="s">
        <v>378</v>
      </c>
      <c r="B1059" t="s">
        <v>14</v>
      </c>
      <c r="C1059" s="2">
        <f>HYPERLINK("https://cao.dolgi.msk.ru/account/1011381026/", 1011381026)</f>
        <v>1011381026</v>
      </c>
      <c r="D1059">
        <v>17270.580000000002</v>
      </c>
    </row>
    <row r="1060" spans="1:4" x14ac:dyDescent="0.25">
      <c r="A1060" t="s">
        <v>378</v>
      </c>
      <c r="B1060" t="s">
        <v>76</v>
      </c>
      <c r="C1060" s="2">
        <f>HYPERLINK("https://cao.dolgi.msk.ru/account/1011546724/", 1011546724)</f>
        <v>1011546724</v>
      </c>
      <c r="D1060">
        <v>20880.04</v>
      </c>
    </row>
    <row r="1061" spans="1:4" x14ac:dyDescent="0.25">
      <c r="A1061" t="s">
        <v>378</v>
      </c>
      <c r="B1061" t="s">
        <v>5</v>
      </c>
      <c r="C1061" s="2">
        <f>HYPERLINK("https://cao.dolgi.msk.ru/account/1011380816/", 1011380816)</f>
        <v>1011380816</v>
      </c>
      <c r="D1061">
        <v>12429.82</v>
      </c>
    </row>
    <row r="1062" spans="1:4" x14ac:dyDescent="0.25">
      <c r="A1062" t="s">
        <v>379</v>
      </c>
      <c r="B1062" t="s">
        <v>26</v>
      </c>
      <c r="C1062" s="2">
        <f>HYPERLINK("https://cao.dolgi.msk.ru/account/1011350545/", 1011350545)</f>
        <v>1011350545</v>
      </c>
      <c r="D1062">
        <v>11768.55</v>
      </c>
    </row>
    <row r="1063" spans="1:4" x14ac:dyDescent="0.25">
      <c r="A1063" t="s">
        <v>379</v>
      </c>
      <c r="B1063" t="s">
        <v>94</v>
      </c>
      <c r="C1063" s="2">
        <f>HYPERLINK("https://cao.dolgi.msk.ru/account/1011351089/", 1011351089)</f>
        <v>1011351089</v>
      </c>
      <c r="D1063">
        <v>22936.799999999999</v>
      </c>
    </row>
    <row r="1064" spans="1:4" x14ac:dyDescent="0.25">
      <c r="A1064" t="s">
        <v>379</v>
      </c>
      <c r="B1064" t="s">
        <v>42</v>
      </c>
      <c r="C1064" s="2">
        <f>HYPERLINK("https://cao.dolgi.msk.ru/account/1011351417/", 1011351417)</f>
        <v>1011351417</v>
      </c>
      <c r="D1064">
        <v>13559.99</v>
      </c>
    </row>
    <row r="1065" spans="1:4" x14ac:dyDescent="0.25">
      <c r="A1065" t="s">
        <v>379</v>
      </c>
      <c r="B1065" t="s">
        <v>277</v>
      </c>
      <c r="C1065" s="2">
        <f>HYPERLINK("https://cao.dolgi.msk.ru/account/1011350772/", 1011350772)</f>
        <v>1011350772</v>
      </c>
      <c r="D1065">
        <v>23738.99</v>
      </c>
    </row>
    <row r="1066" spans="1:4" x14ac:dyDescent="0.25">
      <c r="A1066" t="s">
        <v>379</v>
      </c>
      <c r="B1066" t="s">
        <v>55</v>
      </c>
      <c r="C1066" s="2">
        <f>HYPERLINK("https://cao.dolgi.msk.ru/account/1011351169/", 1011351169)</f>
        <v>1011351169</v>
      </c>
      <c r="D1066">
        <v>5312.13</v>
      </c>
    </row>
    <row r="1067" spans="1:4" x14ac:dyDescent="0.25">
      <c r="A1067" t="s">
        <v>379</v>
      </c>
      <c r="B1067" t="s">
        <v>56</v>
      </c>
      <c r="C1067" s="2">
        <f>HYPERLINK("https://cao.dolgi.msk.ru/account/1011351513/", 1011351513)</f>
        <v>1011351513</v>
      </c>
      <c r="D1067">
        <v>17123.580000000002</v>
      </c>
    </row>
    <row r="1068" spans="1:4" x14ac:dyDescent="0.25">
      <c r="A1068" t="s">
        <v>379</v>
      </c>
      <c r="B1068" t="s">
        <v>122</v>
      </c>
      <c r="C1068" s="2">
        <f>HYPERLINK("https://cao.dolgi.msk.ru/account/1011351492/", 1011351492)</f>
        <v>1011351492</v>
      </c>
      <c r="D1068">
        <v>12985.78</v>
      </c>
    </row>
    <row r="1069" spans="1:4" x14ac:dyDescent="0.25">
      <c r="A1069" t="s">
        <v>380</v>
      </c>
      <c r="B1069" t="s">
        <v>39</v>
      </c>
      <c r="C1069" s="2">
        <f>HYPERLINK("https://cao.dolgi.msk.ru/account/1011334748/", 1011334748)</f>
        <v>1011334748</v>
      </c>
      <c r="D1069">
        <v>2676.54</v>
      </c>
    </row>
    <row r="1070" spans="1:4" x14ac:dyDescent="0.25">
      <c r="A1070" t="s">
        <v>380</v>
      </c>
      <c r="B1070" t="s">
        <v>29</v>
      </c>
      <c r="C1070" s="2">
        <f>HYPERLINK("https://cao.dolgi.msk.ru/account/1011334529/", 1011334529)</f>
        <v>1011334529</v>
      </c>
      <c r="D1070">
        <v>344951.83</v>
      </c>
    </row>
    <row r="1071" spans="1:4" x14ac:dyDescent="0.25">
      <c r="A1071" t="s">
        <v>380</v>
      </c>
      <c r="B1071" t="s">
        <v>129</v>
      </c>
      <c r="C1071" s="2">
        <f>HYPERLINK("https://cao.dolgi.msk.ru/account/1011334692/", 1011334692)</f>
        <v>1011334692</v>
      </c>
      <c r="D1071">
        <v>7756.96</v>
      </c>
    </row>
    <row r="1072" spans="1:4" x14ac:dyDescent="0.25">
      <c r="A1072" t="s">
        <v>380</v>
      </c>
      <c r="B1072" t="s">
        <v>143</v>
      </c>
      <c r="C1072" s="2">
        <f>HYPERLINK("https://cao.dolgi.msk.ru/account/1011334625/", 1011334625)</f>
        <v>1011334625</v>
      </c>
      <c r="D1072">
        <v>24306.11</v>
      </c>
    </row>
    <row r="1073" spans="1:4" x14ac:dyDescent="0.25">
      <c r="A1073" t="s">
        <v>380</v>
      </c>
      <c r="B1073" t="s">
        <v>284</v>
      </c>
      <c r="C1073" s="2">
        <f>HYPERLINK("https://cao.dolgi.msk.ru/account/1011334641/", 1011334641)</f>
        <v>1011334641</v>
      </c>
      <c r="D1073">
        <v>13300.27</v>
      </c>
    </row>
    <row r="1074" spans="1:4" x14ac:dyDescent="0.25">
      <c r="A1074" t="s">
        <v>381</v>
      </c>
      <c r="B1074" t="s">
        <v>10</v>
      </c>
      <c r="C1074" s="2">
        <f>HYPERLINK("https://cao.dolgi.msk.ru/account/1011360102/", 1011360102)</f>
        <v>1011360102</v>
      </c>
      <c r="D1074">
        <v>8380.91</v>
      </c>
    </row>
    <row r="1075" spans="1:4" x14ac:dyDescent="0.25">
      <c r="A1075" t="s">
        <v>381</v>
      </c>
      <c r="B1075" t="s">
        <v>41</v>
      </c>
      <c r="C1075" s="2">
        <f>HYPERLINK("https://cao.dolgi.msk.ru/account/1011359873/", 1011359873)</f>
        <v>1011359873</v>
      </c>
      <c r="D1075">
        <v>7827.71</v>
      </c>
    </row>
    <row r="1076" spans="1:4" x14ac:dyDescent="0.25">
      <c r="A1076" t="s">
        <v>381</v>
      </c>
      <c r="B1076" t="s">
        <v>42</v>
      </c>
      <c r="C1076" s="2">
        <f>HYPERLINK("https://cao.dolgi.msk.ru/account/1011359929/", 1011359929)</f>
        <v>1011359929</v>
      </c>
      <c r="D1076">
        <v>5500</v>
      </c>
    </row>
    <row r="1077" spans="1:4" x14ac:dyDescent="0.25">
      <c r="A1077" t="s">
        <v>381</v>
      </c>
      <c r="B1077" t="s">
        <v>43</v>
      </c>
      <c r="C1077" s="2">
        <f>HYPERLINK("https://cao.dolgi.msk.ru/account/1011359849/", 1011359849)</f>
        <v>1011359849</v>
      </c>
      <c r="D1077">
        <v>4564.2299999999996</v>
      </c>
    </row>
    <row r="1078" spans="1:4" x14ac:dyDescent="0.25">
      <c r="A1078" t="s">
        <v>381</v>
      </c>
      <c r="B1078" t="s">
        <v>158</v>
      </c>
      <c r="C1078" s="2">
        <f>HYPERLINK("https://cao.dolgi.msk.ru/account/1011360153/", 1011360153)</f>
        <v>1011360153</v>
      </c>
      <c r="D1078">
        <v>38785.81</v>
      </c>
    </row>
    <row r="1079" spans="1:4" x14ac:dyDescent="0.25">
      <c r="A1079" t="s">
        <v>382</v>
      </c>
      <c r="B1079" t="s">
        <v>28</v>
      </c>
      <c r="C1079" s="2">
        <f>HYPERLINK("https://cao.dolgi.msk.ru/account/1011403088/", 1011403088)</f>
        <v>1011403088</v>
      </c>
      <c r="D1079">
        <v>12128.29</v>
      </c>
    </row>
    <row r="1080" spans="1:4" x14ac:dyDescent="0.25">
      <c r="A1080" t="s">
        <v>382</v>
      </c>
      <c r="B1080" t="s">
        <v>7</v>
      </c>
      <c r="C1080" s="2">
        <f>HYPERLINK("https://cao.dolgi.msk.ru/account/1011402704/", 1011402704)</f>
        <v>1011402704</v>
      </c>
      <c r="D1080">
        <v>17111.84</v>
      </c>
    </row>
    <row r="1081" spans="1:4" x14ac:dyDescent="0.25">
      <c r="A1081" t="s">
        <v>382</v>
      </c>
      <c r="B1081" t="s">
        <v>94</v>
      </c>
      <c r="C1081" s="2">
        <f>HYPERLINK("https://cao.dolgi.msk.ru/account/1011402499/", 1011402499)</f>
        <v>1011402499</v>
      </c>
      <c r="D1081">
        <v>11081.73</v>
      </c>
    </row>
    <row r="1082" spans="1:4" x14ac:dyDescent="0.25">
      <c r="A1082" t="s">
        <v>382</v>
      </c>
      <c r="B1082" t="s">
        <v>33</v>
      </c>
      <c r="C1082" s="2">
        <f>HYPERLINK("https://cao.dolgi.msk.ru/account/1011402894/", 1011402894)</f>
        <v>1011402894</v>
      </c>
      <c r="D1082">
        <v>20148.04</v>
      </c>
    </row>
    <row r="1083" spans="1:4" x14ac:dyDescent="0.25">
      <c r="A1083" t="s">
        <v>382</v>
      </c>
      <c r="B1083" t="s">
        <v>383</v>
      </c>
      <c r="C1083" s="2">
        <f>HYPERLINK("https://cao.dolgi.msk.ru/account/1011402982/", 1011402982)</f>
        <v>1011402982</v>
      </c>
      <c r="D1083">
        <v>8379.7099999999991</v>
      </c>
    </row>
    <row r="1084" spans="1:4" x14ac:dyDescent="0.25">
      <c r="A1084" t="s">
        <v>384</v>
      </c>
      <c r="B1084" t="s">
        <v>28</v>
      </c>
      <c r="C1084" s="2">
        <f>HYPERLINK("https://cao.dolgi.msk.ru/account/1011507661/", 1011507661)</f>
        <v>1011507661</v>
      </c>
      <c r="D1084">
        <v>47346.25</v>
      </c>
    </row>
    <row r="1085" spans="1:4" x14ac:dyDescent="0.25">
      <c r="A1085" t="s">
        <v>384</v>
      </c>
      <c r="B1085" t="s">
        <v>20</v>
      </c>
      <c r="C1085" s="2">
        <f>HYPERLINK("https://cao.dolgi.msk.ru/account/1011403264/", 1011403264)</f>
        <v>1011403264</v>
      </c>
      <c r="D1085">
        <v>201247.93</v>
      </c>
    </row>
    <row r="1086" spans="1:4" x14ac:dyDescent="0.25">
      <c r="A1086" t="s">
        <v>385</v>
      </c>
      <c r="B1086" t="s">
        <v>42</v>
      </c>
      <c r="C1086" s="2">
        <f>HYPERLINK("https://cao.dolgi.msk.ru/account/1011318676/", 1011318676)</f>
        <v>1011318676</v>
      </c>
      <c r="D1086">
        <v>4490.76</v>
      </c>
    </row>
    <row r="1087" spans="1:4" x14ac:dyDescent="0.25">
      <c r="A1087" t="s">
        <v>385</v>
      </c>
      <c r="B1087" t="s">
        <v>35</v>
      </c>
      <c r="C1087" s="2">
        <f>HYPERLINK("https://cao.dolgi.msk.ru/account/1011318641/", 1011318641)</f>
        <v>1011318641</v>
      </c>
      <c r="D1087">
        <v>23893.08</v>
      </c>
    </row>
    <row r="1088" spans="1:4" x14ac:dyDescent="0.25">
      <c r="A1088" t="s">
        <v>385</v>
      </c>
      <c r="B1088" t="s">
        <v>142</v>
      </c>
      <c r="C1088" s="2">
        <f>HYPERLINK("https://cao.dolgi.msk.ru/account/1011318465/", 1011318465)</f>
        <v>1011318465</v>
      </c>
      <c r="D1088">
        <v>10849.82</v>
      </c>
    </row>
    <row r="1089" spans="1:4" x14ac:dyDescent="0.25">
      <c r="A1089" t="s">
        <v>385</v>
      </c>
      <c r="B1089" t="s">
        <v>37</v>
      </c>
      <c r="C1089" s="2">
        <f>HYPERLINK("https://cao.dolgi.msk.ru/account/1011318473/", 1011318473)</f>
        <v>1011318473</v>
      </c>
      <c r="D1089">
        <v>47943.31</v>
      </c>
    </row>
    <row r="1090" spans="1:4" x14ac:dyDescent="0.25">
      <c r="A1090" t="s">
        <v>386</v>
      </c>
      <c r="B1090" t="s">
        <v>6</v>
      </c>
      <c r="C1090" s="2">
        <f>HYPERLINK("https://cao.dolgi.msk.ru/account/1011014875/", 1011014875)</f>
        <v>1011014875</v>
      </c>
      <c r="D1090">
        <v>11779.09</v>
      </c>
    </row>
    <row r="1091" spans="1:4" x14ac:dyDescent="0.25">
      <c r="A1091" t="s">
        <v>386</v>
      </c>
      <c r="B1091" t="s">
        <v>10</v>
      </c>
      <c r="C1091" s="2">
        <f>HYPERLINK("https://cao.dolgi.msk.ru/account/1011014883/", 1011014883)</f>
        <v>1011014883</v>
      </c>
      <c r="D1091">
        <v>2842.66</v>
      </c>
    </row>
    <row r="1092" spans="1:4" x14ac:dyDescent="0.25">
      <c r="A1092" t="s">
        <v>387</v>
      </c>
      <c r="B1092" t="s">
        <v>9</v>
      </c>
      <c r="C1092" s="2">
        <f>HYPERLINK("https://cao.dolgi.msk.ru/account/1011475073/", 1011475073)</f>
        <v>1011475073</v>
      </c>
      <c r="D1092">
        <v>27864.49</v>
      </c>
    </row>
    <row r="1093" spans="1:4" x14ac:dyDescent="0.25">
      <c r="A1093" t="s">
        <v>387</v>
      </c>
      <c r="B1093" t="s">
        <v>76</v>
      </c>
      <c r="C1093" s="2">
        <f>HYPERLINK("https://cao.dolgi.msk.ru/account/1011475188/", 1011475188)</f>
        <v>1011475188</v>
      </c>
      <c r="D1093">
        <v>21499.97</v>
      </c>
    </row>
    <row r="1094" spans="1:4" x14ac:dyDescent="0.25">
      <c r="A1094" t="s">
        <v>387</v>
      </c>
      <c r="B1094" t="s">
        <v>5</v>
      </c>
      <c r="C1094" s="2">
        <f>HYPERLINK("https://cao.dolgi.msk.ru/account/1011475065/", 1011475065)</f>
        <v>1011475065</v>
      </c>
      <c r="D1094">
        <v>21381.3</v>
      </c>
    </row>
    <row r="1095" spans="1:4" x14ac:dyDescent="0.25">
      <c r="A1095" t="s">
        <v>387</v>
      </c>
      <c r="B1095" t="s">
        <v>26</v>
      </c>
      <c r="C1095" s="2">
        <f>HYPERLINK("https://cao.dolgi.msk.ru/account/1011475153/", 1011475153)</f>
        <v>1011475153</v>
      </c>
      <c r="D1095">
        <v>25742.3</v>
      </c>
    </row>
    <row r="1096" spans="1:4" x14ac:dyDescent="0.25">
      <c r="A1096" t="s">
        <v>387</v>
      </c>
      <c r="B1096" t="s">
        <v>7</v>
      </c>
      <c r="C1096" s="2">
        <f>HYPERLINK("https://cao.dolgi.msk.ru/account/1011475161/", 1011475161)</f>
        <v>1011475161</v>
      </c>
      <c r="D1096">
        <v>48568.800000000003</v>
      </c>
    </row>
    <row r="1097" spans="1:4" x14ac:dyDescent="0.25">
      <c r="A1097" t="s">
        <v>388</v>
      </c>
      <c r="B1097" t="s">
        <v>13</v>
      </c>
      <c r="C1097" s="2">
        <f>HYPERLINK("https://cao.dolgi.msk.ru/account/1011352065/", 1011352065)</f>
        <v>1011352065</v>
      </c>
      <c r="D1097">
        <v>6803.98</v>
      </c>
    </row>
    <row r="1098" spans="1:4" x14ac:dyDescent="0.25">
      <c r="A1098" t="s">
        <v>388</v>
      </c>
      <c r="B1098" t="s">
        <v>34</v>
      </c>
      <c r="C1098" s="2">
        <f>HYPERLINK("https://cao.dolgi.msk.ru/account/1011352129/", 1011352129)</f>
        <v>1011352129</v>
      </c>
      <c r="D1098">
        <v>10239.030000000001</v>
      </c>
    </row>
    <row r="1099" spans="1:4" x14ac:dyDescent="0.25">
      <c r="A1099" t="s">
        <v>388</v>
      </c>
      <c r="B1099" t="s">
        <v>28</v>
      </c>
      <c r="C1099" s="2">
        <f>HYPERLINK("https://cao.dolgi.msk.ru/account/1011351951/", 1011351951)</f>
        <v>1011351951</v>
      </c>
      <c r="D1099">
        <v>6632.29</v>
      </c>
    </row>
    <row r="1100" spans="1:4" x14ac:dyDescent="0.25">
      <c r="A1100" t="s">
        <v>388</v>
      </c>
      <c r="B1100" t="s">
        <v>108</v>
      </c>
      <c r="C1100" s="2">
        <f>HYPERLINK("https://cao.dolgi.msk.ru/account/1011351783/", 1011351783)</f>
        <v>1011351783</v>
      </c>
      <c r="D1100">
        <v>17332.02</v>
      </c>
    </row>
    <row r="1101" spans="1:4" x14ac:dyDescent="0.25">
      <c r="A1101" t="s">
        <v>388</v>
      </c>
      <c r="B1101" t="s">
        <v>50</v>
      </c>
      <c r="C1101" s="2">
        <f>HYPERLINK("https://cao.dolgi.msk.ru/account/1011351978/", 1011351978)</f>
        <v>1011351978</v>
      </c>
      <c r="D1101">
        <v>40735.910000000003</v>
      </c>
    </row>
    <row r="1102" spans="1:4" x14ac:dyDescent="0.25">
      <c r="A1102" t="s">
        <v>388</v>
      </c>
      <c r="B1102" t="s">
        <v>53</v>
      </c>
      <c r="C1102" s="2">
        <f>HYPERLINK("https://cao.dolgi.msk.ru/account/1011351994/", 1011351994)</f>
        <v>1011351994</v>
      </c>
      <c r="D1102">
        <v>22010.41</v>
      </c>
    </row>
    <row r="1103" spans="1:4" x14ac:dyDescent="0.25">
      <c r="A1103" t="s">
        <v>388</v>
      </c>
      <c r="B1103" t="s">
        <v>31</v>
      </c>
      <c r="C1103" s="2">
        <f>HYPERLINK("https://cao.dolgi.msk.ru/account/1011352006/", 1011352006)</f>
        <v>1011352006</v>
      </c>
      <c r="D1103">
        <v>611041.1</v>
      </c>
    </row>
    <row r="1104" spans="1:4" x14ac:dyDescent="0.25">
      <c r="A1104" t="s">
        <v>388</v>
      </c>
      <c r="B1104" t="s">
        <v>43</v>
      </c>
      <c r="C1104" s="2">
        <f>HYPERLINK("https://cao.dolgi.msk.ru/account/1011351847/", 1011351847)</f>
        <v>1011351847</v>
      </c>
      <c r="D1104">
        <v>21981.54</v>
      </c>
    </row>
    <row r="1105" spans="1:4" x14ac:dyDescent="0.25">
      <c r="A1105" t="s">
        <v>389</v>
      </c>
      <c r="B1105" t="s">
        <v>14</v>
      </c>
      <c r="C1105" s="2">
        <f>HYPERLINK("https://cao.dolgi.msk.ru/account/1011352647/", 1011352647)</f>
        <v>1011352647</v>
      </c>
      <c r="D1105">
        <v>7349.44</v>
      </c>
    </row>
    <row r="1106" spans="1:4" x14ac:dyDescent="0.25">
      <c r="A1106" t="s">
        <v>389</v>
      </c>
      <c r="B1106" t="s">
        <v>28</v>
      </c>
      <c r="C1106" s="2">
        <f>HYPERLINK("https://cao.dolgi.msk.ru/account/1011352364/", 1011352364)</f>
        <v>1011352364</v>
      </c>
      <c r="D1106">
        <v>8044</v>
      </c>
    </row>
    <row r="1107" spans="1:4" x14ac:dyDescent="0.25">
      <c r="A1107" t="s">
        <v>389</v>
      </c>
      <c r="B1107" t="s">
        <v>26</v>
      </c>
      <c r="C1107" s="2">
        <f>HYPERLINK("https://cao.dolgi.msk.ru/account/1011352559/", 1011352559)</f>
        <v>1011352559</v>
      </c>
      <c r="D1107">
        <v>61900.34</v>
      </c>
    </row>
    <row r="1108" spans="1:4" x14ac:dyDescent="0.25">
      <c r="A1108" t="s">
        <v>389</v>
      </c>
      <c r="B1108" t="s">
        <v>41</v>
      </c>
      <c r="C1108" s="2">
        <f>HYPERLINK("https://cao.dolgi.msk.ru/account/1011352292/", 1011352292)</f>
        <v>1011352292</v>
      </c>
      <c r="D1108">
        <v>24665.62</v>
      </c>
    </row>
    <row r="1109" spans="1:4" x14ac:dyDescent="0.25">
      <c r="A1109" t="s">
        <v>389</v>
      </c>
      <c r="B1109" t="s">
        <v>43</v>
      </c>
      <c r="C1109" s="2">
        <f>HYPERLINK("https://cao.dolgi.msk.ru/account/1011352241/", 1011352241)</f>
        <v>1011352241</v>
      </c>
      <c r="D1109">
        <v>7609.9</v>
      </c>
    </row>
    <row r="1110" spans="1:4" x14ac:dyDescent="0.25">
      <c r="A1110" t="s">
        <v>390</v>
      </c>
      <c r="B1110" t="s">
        <v>9</v>
      </c>
      <c r="C1110" s="2">
        <f>HYPERLINK("https://cao.dolgi.msk.ru/account/1011498099/", 1011498099)</f>
        <v>1011498099</v>
      </c>
      <c r="D1110">
        <v>57405.21</v>
      </c>
    </row>
    <row r="1111" spans="1:4" x14ac:dyDescent="0.25">
      <c r="A1111" t="s">
        <v>390</v>
      </c>
      <c r="B1111" t="s">
        <v>10</v>
      </c>
      <c r="C1111" s="2">
        <f>HYPERLINK("https://cao.dolgi.msk.ru/account/1011498072/", 1011498072)</f>
        <v>1011498072</v>
      </c>
      <c r="D1111">
        <v>54060.61</v>
      </c>
    </row>
    <row r="1112" spans="1:4" x14ac:dyDescent="0.25">
      <c r="A1112" t="s">
        <v>391</v>
      </c>
      <c r="B1112" t="s">
        <v>29</v>
      </c>
      <c r="C1112" s="2">
        <f>HYPERLINK("https://cao.dolgi.msk.ru/account/1011435186/", 1011435186)</f>
        <v>1011435186</v>
      </c>
      <c r="D1112">
        <v>66451.59</v>
      </c>
    </row>
    <row r="1113" spans="1:4" x14ac:dyDescent="0.25">
      <c r="A1113" t="s">
        <v>391</v>
      </c>
      <c r="B1113" t="s">
        <v>106</v>
      </c>
      <c r="C1113" s="2">
        <f>HYPERLINK("https://cao.dolgi.msk.ru/account/1011434933/", 1011434933)</f>
        <v>1011434933</v>
      </c>
      <c r="D1113">
        <v>24700.04</v>
      </c>
    </row>
    <row r="1114" spans="1:4" x14ac:dyDescent="0.25">
      <c r="A1114" t="s">
        <v>391</v>
      </c>
      <c r="B1114" t="s">
        <v>44</v>
      </c>
      <c r="C1114" s="2">
        <f>HYPERLINK("https://cao.dolgi.msk.ru/account/1011435143/", 1011435143)</f>
        <v>1011435143</v>
      </c>
      <c r="D1114">
        <v>8823.2199999999993</v>
      </c>
    </row>
    <row r="1115" spans="1:4" x14ac:dyDescent="0.25">
      <c r="A1115" t="s">
        <v>391</v>
      </c>
      <c r="B1115" t="s">
        <v>120</v>
      </c>
      <c r="C1115" s="2">
        <f>HYPERLINK("https://cao.dolgi.msk.ru/account/1011435055/", 1011435055)</f>
        <v>1011435055</v>
      </c>
      <c r="D1115">
        <v>22939.5</v>
      </c>
    </row>
    <row r="1116" spans="1:4" x14ac:dyDescent="0.25">
      <c r="A1116" t="s">
        <v>391</v>
      </c>
      <c r="B1116" t="s">
        <v>33</v>
      </c>
      <c r="C1116" s="2">
        <f>HYPERLINK("https://cao.dolgi.msk.ru/account/1011435194/", 1011435194)</f>
        <v>1011435194</v>
      </c>
      <c r="D1116">
        <v>19343.21</v>
      </c>
    </row>
    <row r="1117" spans="1:4" x14ac:dyDescent="0.25">
      <c r="A1117" t="s">
        <v>391</v>
      </c>
      <c r="B1117" t="s">
        <v>54</v>
      </c>
      <c r="C1117" s="2">
        <f>HYPERLINK("https://cao.dolgi.msk.ru/account/1011435178/", 1011435178)</f>
        <v>1011435178</v>
      </c>
      <c r="D1117">
        <v>20488.32</v>
      </c>
    </row>
    <row r="1118" spans="1:4" x14ac:dyDescent="0.25">
      <c r="A1118" t="s">
        <v>392</v>
      </c>
      <c r="B1118" t="s">
        <v>76</v>
      </c>
      <c r="C1118" s="2">
        <f>HYPERLINK("https://cao.dolgi.msk.ru/account/1011435493/", 1011435493)</f>
        <v>1011435493</v>
      </c>
      <c r="D1118">
        <v>8053.74</v>
      </c>
    </row>
    <row r="1119" spans="1:4" x14ac:dyDescent="0.25">
      <c r="A1119" t="s">
        <v>393</v>
      </c>
      <c r="B1119" t="s">
        <v>36</v>
      </c>
      <c r="C1119" s="2">
        <f>HYPERLINK("https://cao.dolgi.msk.ru/account/1011198264/", 1011198264)</f>
        <v>1011198264</v>
      </c>
      <c r="D1119">
        <v>14589.03</v>
      </c>
    </row>
    <row r="1120" spans="1:4" x14ac:dyDescent="0.25">
      <c r="A1120" t="s">
        <v>393</v>
      </c>
      <c r="B1120" t="s">
        <v>158</v>
      </c>
      <c r="C1120" s="2">
        <f>HYPERLINK("https://cao.dolgi.msk.ru/account/1011198766/", 1011198766)</f>
        <v>1011198766</v>
      </c>
      <c r="D1120">
        <v>29448.19</v>
      </c>
    </row>
    <row r="1121" spans="1:4" x14ac:dyDescent="0.25">
      <c r="A1121" t="s">
        <v>393</v>
      </c>
      <c r="B1121" t="s">
        <v>111</v>
      </c>
      <c r="C1121" s="2">
        <f>HYPERLINK("https://cao.dolgi.msk.ru/account/1011198686/", 1011198686)</f>
        <v>1011198686</v>
      </c>
      <c r="D1121">
        <v>16702.54</v>
      </c>
    </row>
    <row r="1122" spans="1:4" x14ac:dyDescent="0.25">
      <c r="A1122" t="s">
        <v>393</v>
      </c>
      <c r="B1122" t="s">
        <v>38</v>
      </c>
      <c r="C1122" s="2">
        <f>HYPERLINK("https://cao.dolgi.msk.ru/account/1011198483/", 1011198483)</f>
        <v>1011198483</v>
      </c>
      <c r="D1122">
        <v>6836.58</v>
      </c>
    </row>
    <row r="1123" spans="1:4" x14ac:dyDescent="0.25">
      <c r="A1123" t="s">
        <v>393</v>
      </c>
      <c r="B1123" t="s">
        <v>144</v>
      </c>
      <c r="C1123" s="2">
        <f>HYPERLINK("https://cao.dolgi.msk.ru/account/1011198299/", 1011198299)</f>
        <v>1011198299</v>
      </c>
      <c r="D1123">
        <v>9941.3799999999992</v>
      </c>
    </row>
    <row r="1124" spans="1:4" x14ac:dyDescent="0.25">
      <c r="A1124" t="s">
        <v>393</v>
      </c>
      <c r="B1124" t="s">
        <v>240</v>
      </c>
      <c r="C1124" s="2">
        <f>HYPERLINK("https://cao.dolgi.msk.ru/account/1011198598/", 1011198598)</f>
        <v>1011198598</v>
      </c>
      <c r="D1124">
        <v>11501.99</v>
      </c>
    </row>
    <row r="1125" spans="1:4" x14ac:dyDescent="0.25">
      <c r="A1125" t="s">
        <v>393</v>
      </c>
      <c r="B1125" t="s">
        <v>103</v>
      </c>
      <c r="C1125" s="2">
        <f>HYPERLINK("https://cao.dolgi.msk.ru/account/1011198627/", 1011198627)</f>
        <v>1011198627</v>
      </c>
      <c r="D1125">
        <v>12109.36</v>
      </c>
    </row>
    <row r="1126" spans="1:4" x14ac:dyDescent="0.25">
      <c r="A1126" t="s">
        <v>394</v>
      </c>
      <c r="B1126" t="s">
        <v>6</v>
      </c>
      <c r="C1126" s="2">
        <f>HYPERLINK("https://cao.dolgi.msk.ru/account/1011475268/", 1011475268)</f>
        <v>1011475268</v>
      </c>
      <c r="D1126">
        <v>11560.89</v>
      </c>
    </row>
    <row r="1127" spans="1:4" x14ac:dyDescent="0.25">
      <c r="A1127" t="s">
        <v>394</v>
      </c>
      <c r="B1127" t="s">
        <v>6</v>
      </c>
      <c r="C1127" s="2">
        <f>HYPERLINK("https://cao.dolgi.msk.ru/account/1011475321/", 1011475321)</f>
        <v>1011475321</v>
      </c>
      <c r="D1127">
        <v>1835.62</v>
      </c>
    </row>
    <row r="1128" spans="1:4" x14ac:dyDescent="0.25">
      <c r="A1128" t="s">
        <v>394</v>
      </c>
      <c r="B1128" t="s">
        <v>65</v>
      </c>
      <c r="C1128" s="2">
        <f>HYPERLINK("https://cao.dolgi.msk.ru/account/1011475292/", 1011475292)</f>
        <v>1011475292</v>
      </c>
      <c r="D1128">
        <v>17394.009999999998</v>
      </c>
    </row>
    <row r="1129" spans="1:4" x14ac:dyDescent="0.25">
      <c r="A1129" t="s">
        <v>395</v>
      </c>
      <c r="B1129" t="s">
        <v>50</v>
      </c>
      <c r="C1129" s="2">
        <f>HYPERLINK("https://cao.dolgi.msk.ru/account/1011475612/", 1011475612)</f>
        <v>1011475612</v>
      </c>
      <c r="D1129">
        <v>54905.35</v>
      </c>
    </row>
    <row r="1130" spans="1:4" x14ac:dyDescent="0.25">
      <c r="A1130" t="s">
        <v>396</v>
      </c>
      <c r="B1130" t="s">
        <v>20</v>
      </c>
      <c r="C1130" s="2">
        <f>HYPERLINK("https://cao.dolgi.msk.ru/account/1011476113/", 1011476113)</f>
        <v>1011476113</v>
      </c>
      <c r="D1130">
        <v>15684.96</v>
      </c>
    </row>
    <row r="1131" spans="1:4" x14ac:dyDescent="0.25">
      <c r="A1131" t="s">
        <v>396</v>
      </c>
      <c r="B1131" t="s">
        <v>50</v>
      </c>
      <c r="C1131" s="2">
        <f>HYPERLINK("https://cao.dolgi.msk.ru/account/1011476172/", 1011476172)</f>
        <v>1011476172</v>
      </c>
      <c r="D1131">
        <v>131204.07999999999</v>
      </c>
    </row>
    <row r="1132" spans="1:4" x14ac:dyDescent="0.25">
      <c r="A1132" t="s">
        <v>397</v>
      </c>
      <c r="B1132" t="s">
        <v>14</v>
      </c>
      <c r="C1132" s="2">
        <f>HYPERLINK("https://cao.dolgi.msk.ru/account/1011198969/", 1011198969)</f>
        <v>1011198969</v>
      </c>
      <c r="D1132">
        <v>8240.41</v>
      </c>
    </row>
    <row r="1133" spans="1:4" x14ac:dyDescent="0.25">
      <c r="A1133" t="s">
        <v>397</v>
      </c>
      <c r="B1133" t="s">
        <v>5</v>
      </c>
      <c r="C1133" s="2">
        <f>HYPERLINK("https://cao.dolgi.msk.ru/account/1011200141/", 1011200141)</f>
        <v>1011200141</v>
      </c>
      <c r="D1133">
        <v>12972.73</v>
      </c>
    </row>
    <row r="1134" spans="1:4" x14ac:dyDescent="0.25">
      <c r="A1134" t="s">
        <v>397</v>
      </c>
      <c r="B1134" t="s">
        <v>18</v>
      </c>
      <c r="C1134" s="2">
        <f>HYPERLINK("https://cao.dolgi.msk.ru/account/1011199558/", 1011199558)</f>
        <v>1011199558</v>
      </c>
      <c r="D1134">
        <v>29235.72</v>
      </c>
    </row>
    <row r="1135" spans="1:4" x14ac:dyDescent="0.25">
      <c r="A1135" t="s">
        <v>397</v>
      </c>
      <c r="B1135" t="s">
        <v>106</v>
      </c>
      <c r="C1135" s="2">
        <f>HYPERLINK("https://cao.dolgi.msk.ru/account/1011199937/", 1011199937)</f>
        <v>1011199937</v>
      </c>
      <c r="D1135">
        <v>8640.43</v>
      </c>
    </row>
    <row r="1136" spans="1:4" x14ac:dyDescent="0.25">
      <c r="A1136" t="s">
        <v>397</v>
      </c>
      <c r="B1136" t="s">
        <v>21</v>
      </c>
      <c r="C1136" s="2">
        <f>HYPERLINK("https://cao.dolgi.msk.ru/account/1011198977/", 1011198977)</f>
        <v>1011198977</v>
      </c>
      <c r="D1136">
        <v>14597.8</v>
      </c>
    </row>
    <row r="1137" spans="1:4" x14ac:dyDescent="0.25">
      <c r="A1137" t="s">
        <v>397</v>
      </c>
      <c r="B1137" t="s">
        <v>158</v>
      </c>
      <c r="C1137" s="2">
        <f>HYPERLINK("https://cao.dolgi.msk.ru/account/1011199988/", 1011199988)</f>
        <v>1011199988</v>
      </c>
      <c r="D1137">
        <v>13407</v>
      </c>
    </row>
    <row r="1138" spans="1:4" x14ac:dyDescent="0.25">
      <c r="A1138" t="s">
        <v>397</v>
      </c>
      <c r="B1138" t="s">
        <v>38</v>
      </c>
      <c r="C1138" s="2">
        <f>HYPERLINK("https://cao.dolgi.msk.ru/account/1011199451/", 1011199451)</f>
        <v>1011199451</v>
      </c>
      <c r="D1138">
        <v>8375.16</v>
      </c>
    </row>
    <row r="1139" spans="1:4" x14ac:dyDescent="0.25">
      <c r="A1139" t="s">
        <v>397</v>
      </c>
      <c r="B1139" t="s">
        <v>56</v>
      </c>
      <c r="C1139" s="2">
        <f>HYPERLINK("https://cao.dolgi.msk.ru/account/1011200272/", 1011200272)</f>
        <v>1011200272</v>
      </c>
      <c r="D1139">
        <v>7320.05</v>
      </c>
    </row>
    <row r="1140" spans="1:4" x14ac:dyDescent="0.25">
      <c r="A1140" t="s">
        <v>397</v>
      </c>
      <c r="B1140" t="s">
        <v>58</v>
      </c>
      <c r="C1140" s="2">
        <f>HYPERLINK("https://cao.dolgi.msk.ru/account/1011199996/", 1011199996)</f>
        <v>1011199996</v>
      </c>
      <c r="D1140">
        <v>15710.37</v>
      </c>
    </row>
    <row r="1141" spans="1:4" x14ac:dyDescent="0.25">
      <c r="A1141" t="s">
        <v>397</v>
      </c>
      <c r="B1141" t="s">
        <v>58</v>
      </c>
      <c r="C1141" s="2">
        <f>HYPERLINK("https://cao.dolgi.msk.ru/account/1011200379/", 1011200379)</f>
        <v>1011200379</v>
      </c>
      <c r="D1141">
        <v>25951.23</v>
      </c>
    </row>
    <row r="1142" spans="1:4" x14ac:dyDescent="0.25">
      <c r="A1142" t="s">
        <v>397</v>
      </c>
      <c r="B1142" t="s">
        <v>79</v>
      </c>
      <c r="C1142" s="2">
        <f>HYPERLINK("https://cao.dolgi.msk.ru/account/1011199662/", 1011199662)</f>
        <v>1011199662</v>
      </c>
      <c r="D1142">
        <v>5486.2</v>
      </c>
    </row>
    <row r="1143" spans="1:4" x14ac:dyDescent="0.25">
      <c r="A1143" t="s">
        <v>397</v>
      </c>
      <c r="B1143" t="s">
        <v>123</v>
      </c>
      <c r="C1143" s="2">
        <f>HYPERLINK("https://cao.dolgi.msk.ru/account/1011200125/", 1011200125)</f>
        <v>1011200125</v>
      </c>
      <c r="D1143">
        <v>20598.830000000002</v>
      </c>
    </row>
    <row r="1144" spans="1:4" x14ac:dyDescent="0.25">
      <c r="A1144" t="s">
        <v>397</v>
      </c>
      <c r="B1144" t="s">
        <v>96</v>
      </c>
      <c r="C1144" s="2">
        <f>HYPERLINK("https://cao.dolgi.msk.ru/account/1011513906/", 1011513906)</f>
        <v>1011513906</v>
      </c>
      <c r="D1144">
        <v>14434.42</v>
      </c>
    </row>
    <row r="1145" spans="1:4" x14ac:dyDescent="0.25">
      <c r="A1145" t="s">
        <v>397</v>
      </c>
      <c r="B1145" t="s">
        <v>81</v>
      </c>
      <c r="C1145" s="2">
        <f>HYPERLINK("https://cao.dolgi.msk.ru/account/1011199136/", 1011199136)</f>
        <v>1011199136</v>
      </c>
      <c r="D1145">
        <v>3528.77</v>
      </c>
    </row>
    <row r="1146" spans="1:4" x14ac:dyDescent="0.25">
      <c r="A1146" t="s">
        <v>397</v>
      </c>
      <c r="B1146" t="s">
        <v>81</v>
      </c>
      <c r="C1146" s="2">
        <f>HYPERLINK("https://cao.dolgi.msk.ru/account/1011200352/", 1011200352)</f>
        <v>1011200352</v>
      </c>
      <c r="D1146">
        <v>28310.29</v>
      </c>
    </row>
    <row r="1147" spans="1:4" x14ac:dyDescent="0.25">
      <c r="A1147" t="s">
        <v>397</v>
      </c>
      <c r="B1147" t="s">
        <v>173</v>
      </c>
      <c r="C1147" s="2">
        <f>HYPERLINK("https://cao.dolgi.msk.ru/account/1011199857/", 1011199857)</f>
        <v>1011199857</v>
      </c>
      <c r="D1147">
        <v>8753.5400000000009</v>
      </c>
    </row>
    <row r="1148" spans="1:4" x14ac:dyDescent="0.25">
      <c r="A1148" t="s">
        <v>398</v>
      </c>
      <c r="B1148" t="s">
        <v>39</v>
      </c>
      <c r="C1148" s="2">
        <f>HYPERLINK("https://cao.dolgi.msk.ru/account/1011476471/", 1011476471)</f>
        <v>1011476471</v>
      </c>
      <c r="D1148">
        <v>114632.67</v>
      </c>
    </row>
    <row r="1149" spans="1:4" x14ac:dyDescent="0.25">
      <c r="A1149" t="s">
        <v>398</v>
      </c>
      <c r="B1149" t="s">
        <v>20</v>
      </c>
      <c r="C1149" s="2">
        <f>HYPERLINK("https://cao.dolgi.msk.ru/account/1011476324/", 1011476324)</f>
        <v>1011476324</v>
      </c>
      <c r="D1149">
        <v>10307.82</v>
      </c>
    </row>
    <row r="1150" spans="1:4" x14ac:dyDescent="0.25">
      <c r="A1150" t="s">
        <v>398</v>
      </c>
      <c r="B1150" t="s">
        <v>44</v>
      </c>
      <c r="C1150" s="2">
        <f>HYPERLINK("https://cao.dolgi.msk.ru/account/1011476789/", 1011476789)</f>
        <v>1011476789</v>
      </c>
      <c r="D1150">
        <v>9137.44</v>
      </c>
    </row>
    <row r="1151" spans="1:4" x14ac:dyDescent="0.25">
      <c r="A1151" t="s">
        <v>398</v>
      </c>
      <c r="B1151" t="s">
        <v>101</v>
      </c>
      <c r="C1151" s="2">
        <f>HYPERLINK("https://cao.dolgi.msk.ru/account/1011476367/", 1011476367)</f>
        <v>1011476367</v>
      </c>
      <c r="D1151">
        <v>10777.91</v>
      </c>
    </row>
    <row r="1152" spans="1:4" x14ac:dyDescent="0.25">
      <c r="A1152" t="s">
        <v>398</v>
      </c>
      <c r="B1152" t="s">
        <v>120</v>
      </c>
      <c r="C1152" s="2">
        <f>HYPERLINK("https://cao.dolgi.msk.ru/account/1011476754/", 1011476754)</f>
        <v>1011476754</v>
      </c>
      <c r="D1152">
        <v>455882.41</v>
      </c>
    </row>
    <row r="1153" spans="1:4" x14ac:dyDescent="0.25">
      <c r="A1153" t="s">
        <v>398</v>
      </c>
      <c r="B1153" t="s">
        <v>35</v>
      </c>
      <c r="C1153" s="2">
        <f>HYPERLINK("https://cao.dolgi.msk.ru/account/1011476906/", 1011476906)</f>
        <v>1011476906</v>
      </c>
      <c r="D1153">
        <v>19017.5</v>
      </c>
    </row>
    <row r="1154" spans="1:4" x14ac:dyDescent="0.25">
      <c r="A1154" t="s">
        <v>399</v>
      </c>
      <c r="B1154" t="s">
        <v>283</v>
      </c>
      <c r="C1154" s="2">
        <f>HYPERLINK("https://cao.dolgi.msk.ru/account/1011403731/", 1011403731)</f>
        <v>1011403731</v>
      </c>
      <c r="D1154">
        <v>13646.01</v>
      </c>
    </row>
    <row r="1155" spans="1:4" x14ac:dyDescent="0.25">
      <c r="A1155" t="s">
        <v>399</v>
      </c>
      <c r="B1155" t="s">
        <v>134</v>
      </c>
      <c r="C1155" s="2">
        <f>HYPERLINK("https://cao.dolgi.msk.ru/account/1011403483/", 1011403483)</f>
        <v>1011403483</v>
      </c>
      <c r="D1155">
        <v>17891.61</v>
      </c>
    </row>
    <row r="1156" spans="1:4" x14ac:dyDescent="0.25">
      <c r="A1156" t="s">
        <v>399</v>
      </c>
      <c r="B1156" t="s">
        <v>89</v>
      </c>
      <c r="C1156" s="2">
        <f>HYPERLINK("https://cao.dolgi.msk.ru/account/1011403635/", 1011403635)</f>
        <v>1011403635</v>
      </c>
      <c r="D1156">
        <v>107349.08</v>
      </c>
    </row>
    <row r="1157" spans="1:4" x14ac:dyDescent="0.25">
      <c r="A1157" t="s">
        <v>399</v>
      </c>
      <c r="B1157" t="s">
        <v>89</v>
      </c>
      <c r="C1157" s="2">
        <f>HYPERLINK("https://cao.dolgi.msk.ru/account/1011403694/", 1011403694)</f>
        <v>1011403694</v>
      </c>
      <c r="D1157">
        <v>6842.35</v>
      </c>
    </row>
    <row r="1158" spans="1:4" x14ac:dyDescent="0.25">
      <c r="A1158" t="s">
        <v>399</v>
      </c>
      <c r="B1158" t="s">
        <v>89</v>
      </c>
      <c r="C1158" s="2">
        <f>HYPERLINK("https://cao.dolgi.msk.ru/account/1011403774/", 1011403774)</f>
        <v>1011403774</v>
      </c>
      <c r="D1158">
        <v>16476.560000000001</v>
      </c>
    </row>
    <row r="1159" spans="1:4" x14ac:dyDescent="0.25">
      <c r="A1159" t="s">
        <v>399</v>
      </c>
      <c r="B1159" t="s">
        <v>192</v>
      </c>
      <c r="C1159" s="2">
        <f>HYPERLINK("https://cao.dolgi.msk.ru/account/1011403547/", 1011403547)</f>
        <v>1011403547</v>
      </c>
      <c r="D1159">
        <v>19263.79</v>
      </c>
    </row>
    <row r="1160" spans="1:4" x14ac:dyDescent="0.25">
      <c r="A1160" t="s">
        <v>399</v>
      </c>
      <c r="B1160" t="s">
        <v>90</v>
      </c>
      <c r="C1160" s="2">
        <f>HYPERLINK("https://cao.dolgi.msk.ru/account/1011403395/", 1011403395)</f>
        <v>1011403395</v>
      </c>
      <c r="D1160">
        <v>3551.24</v>
      </c>
    </row>
    <row r="1161" spans="1:4" x14ac:dyDescent="0.25">
      <c r="A1161" t="s">
        <v>399</v>
      </c>
      <c r="B1161" t="s">
        <v>58</v>
      </c>
      <c r="C1161" s="2">
        <f>HYPERLINK("https://cao.dolgi.msk.ru/account/1011403715/", 1011403715)</f>
        <v>1011403715</v>
      </c>
      <c r="D1161">
        <v>14961.01</v>
      </c>
    </row>
    <row r="1162" spans="1:4" x14ac:dyDescent="0.25">
      <c r="A1162" t="s">
        <v>399</v>
      </c>
      <c r="B1162" t="s">
        <v>58</v>
      </c>
      <c r="C1162" s="2">
        <f>HYPERLINK("https://cao.dolgi.msk.ru/account/1011403897/", 1011403897)</f>
        <v>1011403897</v>
      </c>
      <c r="D1162">
        <v>26388.82</v>
      </c>
    </row>
    <row r="1163" spans="1:4" x14ac:dyDescent="0.25">
      <c r="A1163" t="s">
        <v>399</v>
      </c>
      <c r="B1163" t="s">
        <v>183</v>
      </c>
      <c r="C1163" s="2">
        <f>HYPERLINK("https://cao.dolgi.msk.ru/account/1011403408/", 1011403408)</f>
        <v>1011403408</v>
      </c>
      <c r="D1163">
        <v>8766</v>
      </c>
    </row>
    <row r="1164" spans="1:4" x14ac:dyDescent="0.25">
      <c r="A1164" t="s">
        <v>400</v>
      </c>
      <c r="B1164" t="s">
        <v>29</v>
      </c>
      <c r="C1164" s="2">
        <f>HYPERLINK("https://cao.dolgi.msk.ru/account/1011049816/", 1011049816)</f>
        <v>1011049816</v>
      </c>
      <c r="D1164">
        <v>27161.68</v>
      </c>
    </row>
    <row r="1165" spans="1:4" x14ac:dyDescent="0.25">
      <c r="A1165" t="s">
        <v>400</v>
      </c>
      <c r="B1165" t="s">
        <v>119</v>
      </c>
      <c r="C1165" s="2">
        <f>HYPERLINK("https://cao.dolgi.msk.ru/account/1011530626/", 1011530626)</f>
        <v>1011530626</v>
      </c>
      <c r="D1165">
        <v>5598.38</v>
      </c>
    </row>
    <row r="1166" spans="1:4" x14ac:dyDescent="0.25">
      <c r="A1166" t="s">
        <v>400</v>
      </c>
      <c r="B1166" t="s">
        <v>168</v>
      </c>
      <c r="C1166" s="2">
        <f>HYPERLINK("https://cao.dolgi.msk.ru/account/1011049947/", 1011049947)</f>
        <v>1011049947</v>
      </c>
      <c r="D1166">
        <v>10714.14</v>
      </c>
    </row>
    <row r="1167" spans="1:4" x14ac:dyDescent="0.25">
      <c r="A1167" t="s">
        <v>401</v>
      </c>
      <c r="B1167" t="s">
        <v>13</v>
      </c>
      <c r="C1167" s="2">
        <f>HYPERLINK("https://cao.dolgi.msk.ru/account/1011477124/", 1011477124)</f>
        <v>1011477124</v>
      </c>
      <c r="D1167">
        <v>88613.62</v>
      </c>
    </row>
    <row r="1168" spans="1:4" x14ac:dyDescent="0.25">
      <c r="A1168" t="s">
        <v>401</v>
      </c>
      <c r="B1168" t="s">
        <v>14</v>
      </c>
      <c r="C1168" s="2">
        <f>HYPERLINK("https://cao.dolgi.msk.ru/account/1011510932/", 1011510932)</f>
        <v>1011510932</v>
      </c>
      <c r="D1168">
        <v>50766.09</v>
      </c>
    </row>
    <row r="1169" spans="1:4" x14ac:dyDescent="0.25">
      <c r="A1169" t="s">
        <v>401</v>
      </c>
      <c r="B1169" t="s">
        <v>65</v>
      </c>
      <c r="C1169" s="2">
        <f>HYPERLINK("https://cao.dolgi.msk.ru/account/1011476922/", 1011476922)</f>
        <v>1011476922</v>
      </c>
      <c r="D1169">
        <v>3584.87</v>
      </c>
    </row>
    <row r="1170" spans="1:4" x14ac:dyDescent="0.25">
      <c r="A1170" t="s">
        <v>401</v>
      </c>
      <c r="B1170" t="s">
        <v>65</v>
      </c>
      <c r="C1170" s="2">
        <f>HYPERLINK("https://cao.dolgi.msk.ru/account/1011476965/", 1011476965)</f>
        <v>1011476965</v>
      </c>
      <c r="D1170">
        <v>4367.33</v>
      </c>
    </row>
    <row r="1171" spans="1:4" x14ac:dyDescent="0.25">
      <c r="A1171" t="s">
        <v>401</v>
      </c>
      <c r="B1171" t="s">
        <v>105</v>
      </c>
      <c r="C1171" s="2">
        <f>HYPERLINK("https://cao.dolgi.msk.ru/account/1011477095/", 1011477095)</f>
        <v>1011477095</v>
      </c>
      <c r="D1171">
        <v>226157.61</v>
      </c>
    </row>
    <row r="1172" spans="1:4" x14ac:dyDescent="0.25">
      <c r="A1172" t="s">
        <v>401</v>
      </c>
      <c r="B1172" t="s">
        <v>105</v>
      </c>
      <c r="C1172" s="2">
        <f>HYPERLINK("https://cao.dolgi.msk.ru/account/1011477335/", 1011477335)</f>
        <v>1011477335</v>
      </c>
      <c r="D1172">
        <v>14375.03</v>
      </c>
    </row>
    <row r="1173" spans="1:4" x14ac:dyDescent="0.25">
      <c r="A1173" t="s">
        <v>401</v>
      </c>
      <c r="B1173" t="s">
        <v>29</v>
      </c>
      <c r="C1173" s="2">
        <f>HYPERLINK("https://cao.dolgi.msk.ru/account/1011477001/", 1011477001)</f>
        <v>1011477001</v>
      </c>
      <c r="D1173">
        <v>16458.05</v>
      </c>
    </row>
    <row r="1174" spans="1:4" x14ac:dyDescent="0.25">
      <c r="A1174" t="s">
        <v>402</v>
      </c>
      <c r="B1174" t="s">
        <v>44</v>
      </c>
      <c r="C1174" s="2">
        <f>HYPERLINK("https://cao.dolgi.msk.ru/account/1011077219/", 1011077219)</f>
        <v>1011077219</v>
      </c>
      <c r="D1174">
        <v>24451.57</v>
      </c>
    </row>
    <row r="1175" spans="1:4" x14ac:dyDescent="0.25">
      <c r="A1175" t="s">
        <v>402</v>
      </c>
      <c r="B1175" t="s">
        <v>101</v>
      </c>
      <c r="C1175" s="2">
        <f>HYPERLINK("https://cao.dolgi.msk.ru/account/1011077307/", 1011077307)</f>
        <v>1011077307</v>
      </c>
      <c r="D1175">
        <v>20463.21</v>
      </c>
    </row>
    <row r="1176" spans="1:4" x14ac:dyDescent="0.25">
      <c r="A1176" t="s">
        <v>402</v>
      </c>
      <c r="B1176" t="s">
        <v>35</v>
      </c>
      <c r="C1176" s="2">
        <f>HYPERLINK("https://cao.dolgi.msk.ru/account/1011077227/", 1011077227)</f>
        <v>1011077227</v>
      </c>
      <c r="D1176">
        <v>8646.27</v>
      </c>
    </row>
    <row r="1177" spans="1:4" x14ac:dyDescent="0.25">
      <c r="A1177" t="s">
        <v>402</v>
      </c>
      <c r="B1177" t="s">
        <v>35</v>
      </c>
      <c r="C1177" s="2">
        <f>HYPERLINK("https://cao.dolgi.msk.ru/account/1011077382/", 1011077382)</f>
        <v>1011077382</v>
      </c>
      <c r="D1177">
        <v>79554.44</v>
      </c>
    </row>
    <row r="1178" spans="1:4" x14ac:dyDescent="0.25">
      <c r="A1178" t="s">
        <v>403</v>
      </c>
      <c r="B1178" t="s">
        <v>6</v>
      </c>
      <c r="C1178" s="2">
        <f>HYPERLINK("https://cao.dolgi.msk.ru/account/1019022984/", 1019022984)</f>
        <v>1019022984</v>
      </c>
      <c r="D1178">
        <v>47935.9</v>
      </c>
    </row>
    <row r="1179" spans="1:4" x14ac:dyDescent="0.25">
      <c r="A1179" t="s">
        <v>404</v>
      </c>
      <c r="B1179" t="s">
        <v>20</v>
      </c>
      <c r="C1179" s="2">
        <f>HYPERLINK("https://cao.dolgi.msk.ru/account/1011435733/", 1011435733)</f>
        <v>1011435733</v>
      </c>
      <c r="D1179">
        <v>23829.53</v>
      </c>
    </row>
    <row r="1180" spans="1:4" x14ac:dyDescent="0.25">
      <c r="A1180" t="s">
        <v>404</v>
      </c>
      <c r="B1180" t="s">
        <v>94</v>
      </c>
      <c r="C1180" s="2">
        <f>HYPERLINK("https://cao.dolgi.msk.ru/account/1011435741/", 1011435741)</f>
        <v>1011435741</v>
      </c>
      <c r="D1180">
        <v>15677.64</v>
      </c>
    </row>
    <row r="1181" spans="1:4" x14ac:dyDescent="0.25">
      <c r="A1181" t="s">
        <v>405</v>
      </c>
      <c r="B1181" t="s">
        <v>5</v>
      </c>
      <c r="C1181" s="2">
        <f>HYPERLINK("https://cao.dolgi.msk.ru/account/1011477597/", 1011477597)</f>
        <v>1011477597</v>
      </c>
      <c r="D1181">
        <v>50073.62</v>
      </c>
    </row>
    <row r="1182" spans="1:4" x14ac:dyDescent="0.25">
      <c r="A1182" t="s">
        <v>405</v>
      </c>
      <c r="B1182" t="s">
        <v>10</v>
      </c>
      <c r="C1182" s="2">
        <f>HYPERLINK("https://cao.dolgi.msk.ru/account/1011534387/", 1011534387)</f>
        <v>1011534387</v>
      </c>
      <c r="D1182">
        <v>32209.62</v>
      </c>
    </row>
    <row r="1183" spans="1:4" x14ac:dyDescent="0.25">
      <c r="A1183" t="s">
        <v>405</v>
      </c>
      <c r="B1183" t="s">
        <v>10</v>
      </c>
      <c r="C1183" s="2">
        <f>HYPERLINK("https://cao.dolgi.msk.ru/account/1011534395/", 1011534395)</f>
        <v>1011534395</v>
      </c>
      <c r="D1183">
        <v>33935.35</v>
      </c>
    </row>
    <row r="1184" spans="1:4" x14ac:dyDescent="0.25">
      <c r="A1184" t="s">
        <v>405</v>
      </c>
      <c r="B1184" t="s">
        <v>18</v>
      </c>
      <c r="C1184" s="2">
        <f>HYPERLINK("https://cao.dolgi.msk.ru/account/1011477503/", 1011477503)</f>
        <v>1011477503</v>
      </c>
      <c r="D1184">
        <v>39153.49</v>
      </c>
    </row>
    <row r="1185" spans="1:4" x14ac:dyDescent="0.25">
      <c r="A1185" t="s">
        <v>405</v>
      </c>
      <c r="B1185" t="s">
        <v>19</v>
      </c>
      <c r="C1185" s="2">
        <f>HYPERLINK("https://cao.dolgi.msk.ru/account/1011477378/", 1011477378)</f>
        <v>1011477378</v>
      </c>
      <c r="D1185">
        <v>5586.72</v>
      </c>
    </row>
    <row r="1186" spans="1:4" x14ac:dyDescent="0.25">
      <c r="A1186" t="s">
        <v>406</v>
      </c>
      <c r="B1186" t="s">
        <v>9</v>
      </c>
      <c r="C1186" s="2">
        <f>HYPERLINK("https://cao.dolgi.msk.ru/account/1011358897/", 1011358897)</f>
        <v>1011358897</v>
      </c>
      <c r="D1186">
        <v>12763.7</v>
      </c>
    </row>
    <row r="1187" spans="1:4" x14ac:dyDescent="0.25">
      <c r="A1187" t="s">
        <v>406</v>
      </c>
      <c r="B1187" t="s">
        <v>76</v>
      </c>
      <c r="C1187" s="2">
        <f>HYPERLINK("https://cao.dolgi.msk.ru/account/1011358846/", 1011358846)</f>
        <v>1011358846</v>
      </c>
      <c r="D1187">
        <v>7431.02</v>
      </c>
    </row>
    <row r="1188" spans="1:4" x14ac:dyDescent="0.25">
      <c r="A1188" t="s">
        <v>406</v>
      </c>
      <c r="B1188" t="s">
        <v>28</v>
      </c>
      <c r="C1188" s="2">
        <f>HYPERLINK("https://cao.dolgi.msk.ru/account/1011359005/", 1011359005)</f>
        <v>1011359005</v>
      </c>
      <c r="D1188">
        <v>1157.6300000000001</v>
      </c>
    </row>
    <row r="1189" spans="1:4" x14ac:dyDescent="0.25">
      <c r="A1189" t="s">
        <v>406</v>
      </c>
      <c r="B1189" t="s">
        <v>28</v>
      </c>
      <c r="C1189" s="2">
        <f>HYPERLINK("https://cao.dolgi.msk.ru/account/1011504591/", 1011504591)</f>
        <v>1011504591</v>
      </c>
      <c r="D1189">
        <v>44.67</v>
      </c>
    </row>
    <row r="1190" spans="1:4" x14ac:dyDescent="0.25">
      <c r="A1190" t="s">
        <v>406</v>
      </c>
      <c r="B1190" t="s">
        <v>46</v>
      </c>
      <c r="C1190" s="2">
        <f>HYPERLINK("https://cao.dolgi.msk.ru/account/1011358942/", 1011358942)</f>
        <v>1011358942</v>
      </c>
      <c r="D1190">
        <v>18195.8</v>
      </c>
    </row>
    <row r="1191" spans="1:4" x14ac:dyDescent="0.25">
      <c r="A1191" t="s">
        <v>406</v>
      </c>
      <c r="B1191" t="s">
        <v>18</v>
      </c>
      <c r="C1191" s="2">
        <f>HYPERLINK("https://cao.dolgi.msk.ru/account/1011358969/", 1011358969)</f>
        <v>1011358969</v>
      </c>
      <c r="D1191">
        <v>11936.58</v>
      </c>
    </row>
    <row r="1192" spans="1:4" x14ac:dyDescent="0.25">
      <c r="A1192" t="s">
        <v>407</v>
      </c>
      <c r="B1192" t="s">
        <v>18</v>
      </c>
      <c r="C1192" s="2">
        <f>HYPERLINK("https://cao.dolgi.msk.ru/account/1011383216/", 1011383216)</f>
        <v>1011383216</v>
      </c>
      <c r="D1192">
        <v>29822.91</v>
      </c>
    </row>
    <row r="1193" spans="1:4" x14ac:dyDescent="0.25">
      <c r="A1193" t="s">
        <v>407</v>
      </c>
      <c r="B1193" t="s">
        <v>26</v>
      </c>
      <c r="C1193" s="2">
        <f>HYPERLINK("https://cao.dolgi.msk.ru/account/1011383208/", 1011383208)</f>
        <v>1011383208</v>
      </c>
      <c r="D1193">
        <v>1429.6</v>
      </c>
    </row>
    <row r="1194" spans="1:4" x14ac:dyDescent="0.25">
      <c r="A1194" t="s">
        <v>408</v>
      </c>
      <c r="B1194" t="s">
        <v>65</v>
      </c>
      <c r="C1194" s="2">
        <f>HYPERLINK("https://cao.dolgi.msk.ru/account/1011200408/", 1011200408)</f>
        <v>1011200408</v>
      </c>
      <c r="D1194">
        <v>62217.52</v>
      </c>
    </row>
    <row r="1195" spans="1:4" x14ac:dyDescent="0.25">
      <c r="A1195" t="s">
        <v>409</v>
      </c>
      <c r="B1195" t="s">
        <v>14</v>
      </c>
      <c r="C1195" s="2">
        <f>HYPERLINK("https://cao.dolgi.msk.ru/account/1011069681/", 1011069681)</f>
        <v>1011069681</v>
      </c>
      <c r="D1195">
        <v>115887.6</v>
      </c>
    </row>
    <row r="1196" spans="1:4" x14ac:dyDescent="0.25">
      <c r="A1196" t="s">
        <v>409</v>
      </c>
      <c r="B1196" t="s">
        <v>39</v>
      </c>
      <c r="C1196" s="2">
        <f>HYPERLINK("https://cao.dolgi.msk.ru/account/1011069833/", 1011069833)</f>
        <v>1011069833</v>
      </c>
      <c r="D1196">
        <v>14434.6</v>
      </c>
    </row>
    <row r="1197" spans="1:4" x14ac:dyDescent="0.25">
      <c r="A1197" t="s">
        <v>410</v>
      </c>
      <c r="B1197" t="s">
        <v>76</v>
      </c>
      <c r="C1197" s="2">
        <f>HYPERLINK("https://cao.dolgi.msk.ru/account/1011477634/", 1011477634)</f>
        <v>1011477634</v>
      </c>
      <c r="D1197">
        <v>120156.98</v>
      </c>
    </row>
    <row r="1198" spans="1:4" x14ac:dyDescent="0.25">
      <c r="A1198" t="s">
        <v>410</v>
      </c>
      <c r="B1198" t="s">
        <v>16</v>
      </c>
      <c r="C1198" s="2">
        <f>HYPERLINK("https://cao.dolgi.msk.ru/account/1011477706/", 1011477706)</f>
        <v>1011477706</v>
      </c>
      <c r="D1198">
        <v>32931.949999999997</v>
      </c>
    </row>
    <row r="1199" spans="1:4" x14ac:dyDescent="0.25">
      <c r="A1199" t="s">
        <v>410</v>
      </c>
      <c r="B1199" t="s">
        <v>411</v>
      </c>
      <c r="C1199" s="2">
        <f>HYPERLINK("https://cao.dolgi.msk.ru/account/1011477618/", 1011477618)</f>
        <v>1011477618</v>
      </c>
      <c r="D1199">
        <v>45027.09</v>
      </c>
    </row>
    <row r="1200" spans="1:4" x14ac:dyDescent="0.25">
      <c r="A1200" t="s">
        <v>412</v>
      </c>
      <c r="B1200" t="s">
        <v>31</v>
      </c>
      <c r="C1200" s="2">
        <f>HYPERLINK("https://cao.dolgi.msk.ru/account/1011335257/", 1011335257)</f>
        <v>1011335257</v>
      </c>
      <c r="D1200">
        <v>261102.79</v>
      </c>
    </row>
    <row r="1201" spans="1:4" x14ac:dyDescent="0.25">
      <c r="A1201" t="s">
        <v>413</v>
      </c>
      <c r="B1201" t="s">
        <v>106</v>
      </c>
      <c r="C1201" s="2">
        <f>HYPERLINK("https://cao.dolgi.msk.ru/account/1011067803/", 1011067803)</f>
        <v>1011067803</v>
      </c>
      <c r="D1201">
        <v>13581.8</v>
      </c>
    </row>
    <row r="1202" spans="1:4" x14ac:dyDescent="0.25">
      <c r="A1202" t="s">
        <v>413</v>
      </c>
      <c r="B1202" t="s">
        <v>106</v>
      </c>
      <c r="C1202" s="2">
        <f>HYPERLINK("https://cao.dolgi.msk.ru/account/1011067838/", 1011067838)</f>
        <v>1011067838</v>
      </c>
      <c r="D1202">
        <v>81763.95</v>
      </c>
    </row>
    <row r="1203" spans="1:4" x14ac:dyDescent="0.25">
      <c r="A1203" t="s">
        <v>413</v>
      </c>
      <c r="B1203" t="s">
        <v>106</v>
      </c>
      <c r="C1203" s="2">
        <f>HYPERLINK("https://cao.dolgi.msk.ru/account/1011067854/", 1011067854)</f>
        <v>1011067854</v>
      </c>
      <c r="D1203">
        <v>26465.63</v>
      </c>
    </row>
    <row r="1204" spans="1:4" x14ac:dyDescent="0.25">
      <c r="A1204" t="s">
        <v>413</v>
      </c>
      <c r="B1204" t="s">
        <v>106</v>
      </c>
      <c r="C1204" s="2">
        <f>HYPERLINK("https://cao.dolgi.msk.ru/account/1011067862/", 1011067862)</f>
        <v>1011067862</v>
      </c>
      <c r="D1204">
        <v>68651.3</v>
      </c>
    </row>
    <row r="1205" spans="1:4" x14ac:dyDescent="0.25">
      <c r="A1205" t="s">
        <v>413</v>
      </c>
      <c r="B1205" t="s">
        <v>106</v>
      </c>
      <c r="C1205" s="2">
        <f>HYPERLINK("https://cao.dolgi.msk.ru/account/1011067918/", 1011067918)</f>
        <v>1011067918</v>
      </c>
      <c r="D1205">
        <v>53515.74</v>
      </c>
    </row>
    <row r="1206" spans="1:4" x14ac:dyDescent="0.25">
      <c r="A1206" t="s">
        <v>413</v>
      </c>
      <c r="B1206" t="s">
        <v>106</v>
      </c>
      <c r="C1206" s="2">
        <f>HYPERLINK("https://cao.dolgi.msk.ru/account/1011067969/", 1011067969)</f>
        <v>1011067969</v>
      </c>
      <c r="D1206">
        <v>37554.410000000003</v>
      </c>
    </row>
    <row r="1207" spans="1:4" x14ac:dyDescent="0.25">
      <c r="A1207" t="s">
        <v>413</v>
      </c>
      <c r="B1207" t="s">
        <v>30</v>
      </c>
      <c r="C1207" s="2">
        <f>HYPERLINK("https://cao.dolgi.msk.ru/account/1011067977/", 1011067977)</f>
        <v>1011067977</v>
      </c>
      <c r="D1207">
        <v>2907.79</v>
      </c>
    </row>
    <row r="1208" spans="1:4" x14ac:dyDescent="0.25">
      <c r="A1208" t="s">
        <v>413</v>
      </c>
      <c r="B1208" t="s">
        <v>30</v>
      </c>
      <c r="C1208" s="2">
        <f>HYPERLINK("https://cao.dolgi.msk.ru/account/1011067985/", 1011067985)</f>
        <v>1011067985</v>
      </c>
      <c r="D1208">
        <v>60363.88</v>
      </c>
    </row>
    <row r="1209" spans="1:4" x14ac:dyDescent="0.25">
      <c r="A1209" t="s">
        <v>414</v>
      </c>
      <c r="B1209" t="s">
        <v>14</v>
      </c>
      <c r="C1209" s="2">
        <f>HYPERLINK("https://cao.dolgi.msk.ru/account/1011379903/", 1011379903)</f>
        <v>1011379903</v>
      </c>
      <c r="D1209">
        <v>3792.22</v>
      </c>
    </row>
    <row r="1210" spans="1:4" x14ac:dyDescent="0.25">
      <c r="A1210" t="s">
        <v>414</v>
      </c>
      <c r="B1210" t="s">
        <v>39</v>
      </c>
      <c r="C1210" s="2">
        <f>HYPERLINK("https://cao.dolgi.msk.ru/account/1011379962/", 1011379962)</f>
        <v>1011379962</v>
      </c>
      <c r="D1210">
        <v>317168.3</v>
      </c>
    </row>
    <row r="1211" spans="1:4" x14ac:dyDescent="0.25">
      <c r="A1211" t="s">
        <v>414</v>
      </c>
      <c r="B1211" t="s">
        <v>28</v>
      </c>
      <c r="C1211" s="2">
        <f>HYPERLINK("https://cao.dolgi.msk.ru/account/1011380007/", 1011380007)</f>
        <v>1011380007</v>
      </c>
      <c r="D1211">
        <v>126915.07</v>
      </c>
    </row>
    <row r="1212" spans="1:4" x14ac:dyDescent="0.25">
      <c r="A1212" t="s">
        <v>414</v>
      </c>
      <c r="B1212" t="s">
        <v>18</v>
      </c>
      <c r="C1212" s="2">
        <f>HYPERLINK("https://cao.dolgi.msk.ru/account/1011380285/", 1011380285)</f>
        <v>1011380285</v>
      </c>
      <c r="D1212">
        <v>16576.169999999998</v>
      </c>
    </row>
    <row r="1213" spans="1:4" x14ac:dyDescent="0.25">
      <c r="A1213" t="s">
        <v>414</v>
      </c>
      <c r="B1213" t="s">
        <v>52</v>
      </c>
      <c r="C1213" s="2">
        <f>HYPERLINK("https://cao.dolgi.msk.ru/account/1011379874/", 1011379874)</f>
        <v>1011379874</v>
      </c>
      <c r="D1213">
        <v>20068.61</v>
      </c>
    </row>
    <row r="1214" spans="1:4" x14ac:dyDescent="0.25">
      <c r="A1214" t="s">
        <v>414</v>
      </c>
      <c r="B1214" t="s">
        <v>108</v>
      </c>
      <c r="C1214" s="2">
        <f>HYPERLINK("https://cao.dolgi.msk.ru/account/1011380066/", 1011380066)</f>
        <v>1011380066</v>
      </c>
      <c r="D1214">
        <v>50071.23</v>
      </c>
    </row>
    <row r="1215" spans="1:4" x14ac:dyDescent="0.25">
      <c r="A1215" t="s">
        <v>414</v>
      </c>
      <c r="B1215" t="s">
        <v>30</v>
      </c>
      <c r="C1215" s="2">
        <f>HYPERLINK("https://cao.dolgi.msk.ru/account/1011380138/", 1011380138)</f>
        <v>1011380138</v>
      </c>
      <c r="D1215">
        <v>14716.62</v>
      </c>
    </row>
    <row r="1216" spans="1:4" x14ac:dyDescent="0.25">
      <c r="A1216" t="s">
        <v>414</v>
      </c>
      <c r="B1216" t="s">
        <v>49</v>
      </c>
      <c r="C1216" s="2">
        <f>HYPERLINK("https://cao.dolgi.msk.ru/account/1011380023/", 1011380023)</f>
        <v>1011380023</v>
      </c>
      <c r="D1216">
        <v>30276.7</v>
      </c>
    </row>
    <row r="1217" spans="1:4" x14ac:dyDescent="0.25">
      <c r="A1217" t="s">
        <v>414</v>
      </c>
      <c r="B1217" t="s">
        <v>53</v>
      </c>
      <c r="C1217" s="2">
        <f>HYPERLINK("https://cao.dolgi.msk.ru/account/1011380189/", 1011380189)</f>
        <v>1011380189</v>
      </c>
      <c r="D1217">
        <v>21254.68</v>
      </c>
    </row>
    <row r="1218" spans="1:4" x14ac:dyDescent="0.25">
      <c r="A1218" t="s">
        <v>414</v>
      </c>
      <c r="B1218" t="s">
        <v>43</v>
      </c>
      <c r="C1218" s="2">
        <f>HYPERLINK("https://cao.dolgi.msk.ru/account/1011380015/", 1011380015)</f>
        <v>1011380015</v>
      </c>
      <c r="D1218">
        <v>9256.5400000000009</v>
      </c>
    </row>
    <row r="1219" spans="1:4" x14ac:dyDescent="0.25">
      <c r="A1219" t="s">
        <v>415</v>
      </c>
      <c r="B1219" t="s">
        <v>54</v>
      </c>
      <c r="C1219" s="2">
        <f>HYPERLINK("https://cao.dolgi.msk.ru/account/1011435805/", 1011435805)</f>
        <v>1011435805</v>
      </c>
      <c r="D1219">
        <v>31725.8</v>
      </c>
    </row>
    <row r="1220" spans="1:4" x14ac:dyDescent="0.25">
      <c r="A1220" t="s">
        <v>415</v>
      </c>
      <c r="B1220" t="s">
        <v>188</v>
      </c>
      <c r="C1220" s="2">
        <f>HYPERLINK("https://cao.dolgi.msk.ru/account/1011435899/", 1011435899)</f>
        <v>1011435899</v>
      </c>
      <c r="D1220">
        <v>7674.27</v>
      </c>
    </row>
    <row r="1221" spans="1:4" x14ac:dyDescent="0.25">
      <c r="A1221" t="s">
        <v>415</v>
      </c>
      <c r="B1221" t="s">
        <v>188</v>
      </c>
      <c r="C1221" s="2">
        <f>HYPERLINK("https://cao.dolgi.msk.ru/account/1011435979/", 1011435979)</f>
        <v>1011435979</v>
      </c>
      <c r="D1221">
        <v>193554.18</v>
      </c>
    </row>
    <row r="1222" spans="1:4" x14ac:dyDescent="0.25">
      <c r="A1222" t="s">
        <v>415</v>
      </c>
      <c r="B1222" t="s">
        <v>158</v>
      </c>
      <c r="C1222" s="2">
        <f>HYPERLINK("https://cao.dolgi.msk.ru/account/1011436226/", 1011436226)</f>
        <v>1011436226</v>
      </c>
      <c r="D1222">
        <v>9885.65</v>
      </c>
    </row>
    <row r="1223" spans="1:4" x14ac:dyDescent="0.25">
      <c r="A1223" t="s">
        <v>415</v>
      </c>
      <c r="B1223" t="s">
        <v>88</v>
      </c>
      <c r="C1223" s="2">
        <f>HYPERLINK("https://cao.dolgi.msk.ru/account/1011541499/", 1011541499)</f>
        <v>1011541499</v>
      </c>
      <c r="D1223">
        <v>10120.5</v>
      </c>
    </row>
    <row r="1224" spans="1:4" x14ac:dyDescent="0.25">
      <c r="A1224" t="s">
        <v>416</v>
      </c>
      <c r="B1224" t="s">
        <v>44</v>
      </c>
      <c r="C1224" s="2">
        <f>HYPERLINK("https://cao.dolgi.msk.ru/account/1011404013/", 1011404013)</f>
        <v>1011404013</v>
      </c>
      <c r="D1224">
        <v>12057.11</v>
      </c>
    </row>
    <row r="1225" spans="1:4" x14ac:dyDescent="0.25">
      <c r="A1225" t="s">
        <v>416</v>
      </c>
      <c r="B1225" t="s">
        <v>119</v>
      </c>
      <c r="C1225" s="2">
        <f>HYPERLINK("https://cao.dolgi.msk.ru/account/1011403985/", 1011403985)</f>
        <v>1011403985</v>
      </c>
      <c r="D1225">
        <v>28405.7</v>
      </c>
    </row>
    <row r="1226" spans="1:4" x14ac:dyDescent="0.25">
      <c r="A1226" t="s">
        <v>417</v>
      </c>
      <c r="B1226" t="s">
        <v>65</v>
      </c>
      <c r="C1226" s="2">
        <f>HYPERLINK("https://cao.dolgi.msk.ru/account/1011478004/", 1011478004)</f>
        <v>1011478004</v>
      </c>
      <c r="D1226">
        <v>6932.29</v>
      </c>
    </row>
    <row r="1227" spans="1:4" x14ac:dyDescent="0.25">
      <c r="A1227" t="s">
        <v>417</v>
      </c>
      <c r="B1227" t="s">
        <v>10</v>
      </c>
      <c r="C1227" s="2">
        <f>HYPERLINK("https://cao.dolgi.msk.ru/account/1011478098/", 1011478098)</f>
        <v>1011478098</v>
      </c>
      <c r="D1227">
        <v>18925.47</v>
      </c>
    </row>
    <row r="1228" spans="1:4" x14ac:dyDescent="0.25">
      <c r="A1228" t="s">
        <v>417</v>
      </c>
      <c r="B1228" t="s">
        <v>28</v>
      </c>
      <c r="C1228" s="2">
        <f>HYPERLINK("https://cao.dolgi.msk.ru/account/1011514773/", 1011514773)</f>
        <v>1011514773</v>
      </c>
      <c r="D1228">
        <v>13700.89</v>
      </c>
    </row>
    <row r="1229" spans="1:4" x14ac:dyDescent="0.25">
      <c r="A1229" t="s">
        <v>417</v>
      </c>
      <c r="B1229" t="s">
        <v>16</v>
      </c>
      <c r="C1229" s="2">
        <f>HYPERLINK("https://cao.dolgi.msk.ru/account/1011477773/", 1011477773)</f>
        <v>1011477773</v>
      </c>
      <c r="D1229">
        <v>17372.439999999999</v>
      </c>
    </row>
    <row r="1230" spans="1:4" x14ac:dyDescent="0.25">
      <c r="A1230" t="s">
        <v>417</v>
      </c>
      <c r="B1230" t="s">
        <v>17</v>
      </c>
      <c r="C1230" s="2">
        <f>HYPERLINK("https://cao.dolgi.msk.ru/account/1011478119/", 1011478119)</f>
        <v>1011478119</v>
      </c>
      <c r="D1230">
        <v>15259.59</v>
      </c>
    </row>
    <row r="1231" spans="1:4" x14ac:dyDescent="0.25">
      <c r="A1231" t="s">
        <v>417</v>
      </c>
      <c r="B1231" t="s">
        <v>19</v>
      </c>
      <c r="C1231" s="2">
        <f>HYPERLINK("https://cao.dolgi.msk.ru/account/1011477992/", 1011477992)</f>
        <v>1011477992</v>
      </c>
      <c r="D1231">
        <v>94409.89</v>
      </c>
    </row>
    <row r="1232" spans="1:4" x14ac:dyDescent="0.25">
      <c r="A1232" t="s">
        <v>417</v>
      </c>
      <c r="B1232" t="s">
        <v>29</v>
      </c>
      <c r="C1232" s="2">
        <f>HYPERLINK("https://cao.dolgi.msk.ru/account/1011477829/", 1011477829)</f>
        <v>1011477829</v>
      </c>
      <c r="D1232">
        <v>14697.97</v>
      </c>
    </row>
    <row r="1233" spans="1:4" x14ac:dyDescent="0.25">
      <c r="A1233" t="s">
        <v>417</v>
      </c>
      <c r="B1233" t="s">
        <v>106</v>
      </c>
      <c r="C1233" s="2">
        <f>HYPERLINK("https://cao.dolgi.msk.ru/account/1011477757/", 1011477757)</f>
        <v>1011477757</v>
      </c>
      <c r="D1233">
        <v>20580.41</v>
      </c>
    </row>
    <row r="1234" spans="1:4" x14ac:dyDescent="0.25">
      <c r="A1234" t="s">
        <v>418</v>
      </c>
      <c r="B1234" t="s">
        <v>88</v>
      </c>
      <c r="C1234" s="2">
        <f>HYPERLINK("https://cao.dolgi.msk.ru/account/1011436808/", 1011436808)</f>
        <v>1011436808</v>
      </c>
      <c r="D1234">
        <v>44419.040000000001</v>
      </c>
    </row>
    <row r="1235" spans="1:4" x14ac:dyDescent="0.25">
      <c r="A1235" t="s">
        <v>418</v>
      </c>
      <c r="B1235" t="s">
        <v>121</v>
      </c>
      <c r="C1235" s="2">
        <f>HYPERLINK("https://cao.dolgi.msk.ru/account/1011436509/", 1011436509)</f>
        <v>1011436509</v>
      </c>
      <c r="D1235">
        <v>23522.75</v>
      </c>
    </row>
    <row r="1236" spans="1:4" x14ac:dyDescent="0.25">
      <c r="A1236" t="s">
        <v>418</v>
      </c>
      <c r="B1236" t="s">
        <v>121</v>
      </c>
      <c r="C1236" s="2">
        <f>HYPERLINK("https://cao.dolgi.msk.ru/account/1011436656/", 1011436656)</f>
        <v>1011436656</v>
      </c>
      <c r="D1236">
        <v>98094.45</v>
      </c>
    </row>
    <row r="1237" spans="1:4" x14ac:dyDescent="0.25">
      <c r="A1237" t="s">
        <v>418</v>
      </c>
      <c r="B1237" t="s">
        <v>249</v>
      </c>
      <c r="C1237" s="2">
        <f>HYPERLINK("https://cao.dolgi.msk.ru/account/1011436832/", 1011436832)</f>
        <v>1011436832</v>
      </c>
      <c r="D1237">
        <v>18216.150000000001</v>
      </c>
    </row>
    <row r="1238" spans="1:4" x14ac:dyDescent="0.25">
      <c r="A1238" t="s">
        <v>419</v>
      </c>
      <c r="B1238" t="s">
        <v>14</v>
      </c>
      <c r="C1238" s="2">
        <f>HYPERLINK("https://cao.dolgi.msk.ru/account/1011368964/", 1011368964)</f>
        <v>1011368964</v>
      </c>
      <c r="D1238">
        <v>51698.04</v>
      </c>
    </row>
    <row r="1239" spans="1:4" x14ac:dyDescent="0.25">
      <c r="A1239" t="s">
        <v>419</v>
      </c>
      <c r="B1239" t="s">
        <v>26</v>
      </c>
      <c r="C1239" s="2">
        <f>HYPERLINK("https://cao.dolgi.msk.ru/account/1011368286/", 1011368286)</f>
        <v>1011368286</v>
      </c>
      <c r="D1239">
        <v>23133.41</v>
      </c>
    </row>
    <row r="1240" spans="1:4" x14ac:dyDescent="0.25">
      <c r="A1240" t="s">
        <v>419</v>
      </c>
      <c r="B1240" t="s">
        <v>7</v>
      </c>
      <c r="C1240" s="2">
        <f>HYPERLINK("https://cao.dolgi.msk.ru/account/1011368753/", 1011368753)</f>
        <v>1011368753</v>
      </c>
      <c r="D1240">
        <v>27582.04</v>
      </c>
    </row>
    <row r="1241" spans="1:4" x14ac:dyDescent="0.25">
      <c r="A1241" t="s">
        <v>419</v>
      </c>
      <c r="B1241" t="s">
        <v>29</v>
      </c>
      <c r="C1241" s="2">
        <f>HYPERLINK("https://cao.dolgi.msk.ru/account/1011369246/", 1011369246)</f>
        <v>1011369246</v>
      </c>
      <c r="D1241">
        <v>7362.62</v>
      </c>
    </row>
    <row r="1242" spans="1:4" x14ac:dyDescent="0.25">
      <c r="A1242" t="s">
        <v>419</v>
      </c>
      <c r="B1242" t="s">
        <v>108</v>
      </c>
      <c r="C1242" s="2">
        <f>HYPERLINK("https://cao.dolgi.msk.ru/account/1011369297/", 1011369297)</f>
        <v>1011369297</v>
      </c>
      <c r="D1242">
        <v>26385.39</v>
      </c>
    </row>
    <row r="1243" spans="1:4" x14ac:dyDescent="0.25">
      <c r="A1243" t="s">
        <v>419</v>
      </c>
      <c r="B1243" t="s">
        <v>86</v>
      </c>
      <c r="C1243" s="2">
        <f>HYPERLINK("https://cao.dolgi.msk.ru/account/1011368155/", 1011368155)</f>
        <v>1011368155</v>
      </c>
      <c r="D1243">
        <v>10250.6</v>
      </c>
    </row>
    <row r="1244" spans="1:4" x14ac:dyDescent="0.25">
      <c r="A1244" t="s">
        <v>419</v>
      </c>
      <c r="B1244" t="s">
        <v>33</v>
      </c>
      <c r="C1244" s="2">
        <f>HYPERLINK("https://cao.dolgi.msk.ru/account/1011369107/", 1011369107)</f>
        <v>1011369107</v>
      </c>
      <c r="D1244">
        <v>63909.45</v>
      </c>
    </row>
    <row r="1245" spans="1:4" x14ac:dyDescent="0.25">
      <c r="A1245" t="s">
        <v>419</v>
      </c>
      <c r="B1245" t="s">
        <v>35</v>
      </c>
      <c r="C1245" s="2">
        <f>HYPERLINK("https://cao.dolgi.msk.ru/account/1011368702/", 1011368702)</f>
        <v>1011368702</v>
      </c>
      <c r="D1245">
        <v>502472.76</v>
      </c>
    </row>
    <row r="1246" spans="1:4" x14ac:dyDescent="0.25">
      <c r="A1246" t="s">
        <v>419</v>
      </c>
      <c r="B1246" t="s">
        <v>87</v>
      </c>
      <c r="C1246" s="2">
        <f>HYPERLINK("https://cao.dolgi.msk.ru/account/1011369211/", 1011369211)</f>
        <v>1011369211</v>
      </c>
      <c r="D1246">
        <v>161315.06</v>
      </c>
    </row>
    <row r="1247" spans="1:4" x14ac:dyDescent="0.25">
      <c r="A1247" t="s">
        <v>419</v>
      </c>
      <c r="B1247" t="s">
        <v>37</v>
      </c>
      <c r="C1247" s="2">
        <f>HYPERLINK("https://cao.dolgi.msk.ru/account/1011368227/", 1011368227)</f>
        <v>1011368227</v>
      </c>
      <c r="D1247">
        <v>162192.95000000001</v>
      </c>
    </row>
    <row r="1248" spans="1:4" x14ac:dyDescent="0.25">
      <c r="A1248" t="s">
        <v>419</v>
      </c>
      <c r="B1248" t="s">
        <v>81</v>
      </c>
      <c r="C1248" s="2">
        <f>HYPERLINK("https://cao.dolgi.msk.ru/account/1011368577/", 1011368577)</f>
        <v>1011368577</v>
      </c>
      <c r="D1248">
        <v>13415.41</v>
      </c>
    </row>
    <row r="1249" spans="1:4" x14ac:dyDescent="0.25">
      <c r="A1249" t="s">
        <v>420</v>
      </c>
      <c r="B1249" t="s">
        <v>14</v>
      </c>
      <c r="C1249" s="2">
        <f>HYPERLINK("https://cao.dolgi.msk.ru/account/1011510617/", 1011510617)</f>
        <v>1011510617</v>
      </c>
      <c r="D1249">
        <v>238196.54</v>
      </c>
    </row>
    <row r="1250" spans="1:4" x14ac:dyDescent="0.25">
      <c r="A1250" t="s">
        <v>420</v>
      </c>
      <c r="B1250" t="s">
        <v>34</v>
      </c>
      <c r="C1250" s="2">
        <f>HYPERLINK("https://cao.dolgi.msk.ru/account/1011510625/", 1011510625)</f>
        <v>1011510625</v>
      </c>
      <c r="D1250">
        <v>49335.78</v>
      </c>
    </row>
    <row r="1251" spans="1:4" x14ac:dyDescent="0.25">
      <c r="A1251" t="s">
        <v>421</v>
      </c>
      <c r="B1251" t="s">
        <v>6</v>
      </c>
      <c r="C1251" s="2">
        <f>HYPERLINK("https://cao.dolgi.msk.ru/account/1011201267/", 1011201267)</f>
        <v>1011201267</v>
      </c>
      <c r="D1251">
        <v>16212.4</v>
      </c>
    </row>
    <row r="1252" spans="1:4" x14ac:dyDescent="0.25">
      <c r="A1252" t="s">
        <v>421</v>
      </c>
      <c r="B1252" t="s">
        <v>16</v>
      </c>
      <c r="C1252" s="2">
        <f>HYPERLINK("https://cao.dolgi.msk.ru/account/1011201275/", 1011201275)</f>
        <v>1011201275</v>
      </c>
      <c r="D1252">
        <v>12348.78</v>
      </c>
    </row>
    <row r="1253" spans="1:4" x14ac:dyDescent="0.25">
      <c r="A1253" t="s">
        <v>421</v>
      </c>
      <c r="B1253" t="s">
        <v>94</v>
      </c>
      <c r="C1253" s="2">
        <f>HYPERLINK("https://cao.dolgi.msk.ru/account/1011200547/", 1011200547)</f>
        <v>1011200547</v>
      </c>
      <c r="D1253">
        <v>10053.59</v>
      </c>
    </row>
    <row r="1254" spans="1:4" x14ac:dyDescent="0.25">
      <c r="A1254" t="s">
        <v>421</v>
      </c>
      <c r="B1254" t="s">
        <v>119</v>
      </c>
      <c r="C1254" s="2">
        <f>HYPERLINK("https://cao.dolgi.msk.ru/account/1011200897/", 1011200897)</f>
        <v>1011200897</v>
      </c>
      <c r="D1254">
        <v>156339.88</v>
      </c>
    </row>
    <row r="1255" spans="1:4" x14ac:dyDescent="0.25">
      <c r="A1255" t="s">
        <v>421</v>
      </c>
      <c r="B1255" t="s">
        <v>33</v>
      </c>
      <c r="C1255" s="2">
        <f>HYPERLINK("https://cao.dolgi.msk.ru/account/1011201611/", 1011201611)</f>
        <v>1011201611</v>
      </c>
      <c r="D1255">
        <v>14763.21</v>
      </c>
    </row>
    <row r="1256" spans="1:4" x14ac:dyDescent="0.25">
      <c r="A1256" t="s">
        <v>421</v>
      </c>
      <c r="B1256" t="s">
        <v>168</v>
      </c>
      <c r="C1256" s="2">
        <f>HYPERLINK("https://cao.dolgi.msk.ru/account/1011201638/", 1011201638)</f>
        <v>1011201638</v>
      </c>
      <c r="D1256">
        <v>16840.53</v>
      </c>
    </row>
    <row r="1257" spans="1:4" x14ac:dyDescent="0.25">
      <c r="A1257" t="s">
        <v>421</v>
      </c>
      <c r="B1257" t="s">
        <v>35</v>
      </c>
      <c r="C1257" s="2">
        <f>HYPERLINK("https://cao.dolgi.msk.ru/account/1011200985/", 1011200985)</f>
        <v>1011200985</v>
      </c>
      <c r="D1257">
        <v>31996.67</v>
      </c>
    </row>
    <row r="1258" spans="1:4" x14ac:dyDescent="0.25">
      <c r="A1258" t="s">
        <v>421</v>
      </c>
      <c r="B1258" t="s">
        <v>37</v>
      </c>
      <c r="C1258" s="2">
        <f>HYPERLINK("https://cao.dolgi.msk.ru/account/1011200918/", 1011200918)</f>
        <v>1011200918</v>
      </c>
      <c r="D1258">
        <v>8499.11</v>
      </c>
    </row>
    <row r="1259" spans="1:4" x14ac:dyDescent="0.25">
      <c r="A1259" t="s">
        <v>421</v>
      </c>
      <c r="B1259" t="s">
        <v>158</v>
      </c>
      <c r="C1259" s="2">
        <f>HYPERLINK("https://cao.dolgi.msk.ru/account/1011200723/", 1011200723)</f>
        <v>1011200723</v>
      </c>
      <c r="D1259">
        <v>19516.29</v>
      </c>
    </row>
    <row r="1260" spans="1:4" x14ac:dyDescent="0.25">
      <c r="A1260" t="s">
        <v>421</v>
      </c>
      <c r="B1260" t="s">
        <v>102</v>
      </c>
      <c r="C1260" s="2">
        <f>HYPERLINK("https://cao.dolgi.msk.ru/account/1011201208/", 1011201208)</f>
        <v>1011201208</v>
      </c>
      <c r="D1260">
        <v>19203.54</v>
      </c>
    </row>
    <row r="1261" spans="1:4" x14ac:dyDescent="0.25">
      <c r="A1261" t="s">
        <v>421</v>
      </c>
      <c r="B1261" t="s">
        <v>89</v>
      </c>
      <c r="C1261" s="2">
        <f>HYPERLINK("https://cao.dolgi.msk.ru/account/1011201013/", 1011201013)</f>
        <v>1011201013</v>
      </c>
      <c r="D1261">
        <v>432913.61</v>
      </c>
    </row>
    <row r="1262" spans="1:4" x14ac:dyDescent="0.25">
      <c r="A1262" t="s">
        <v>421</v>
      </c>
      <c r="B1262" t="s">
        <v>112</v>
      </c>
      <c r="C1262" s="2">
        <f>HYPERLINK("https://cao.dolgi.msk.ru/account/1011201515/", 1011201515)</f>
        <v>1011201515</v>
      </c>
      <c r="D1262">
        <v>480439.97</v>
      </c>
    </row>
    <row r="1263" spans="1:4" x14ac:dyDescent="0.25">
      <c r="A1263" t="s">
        <v>421</v>
      </c>
      <c r="B1263" t="s">
        <v>169</v>
      </c>
      <c r="C1263" s="2">
        <f>HYPERLINK("https://cao.dolgi.msk.ru/account/1011200803/", 1011200803)</f>
        <v>1011200803</v>
      </c>
      <c r="D1263">
        <v>38173.199999999997</v>
      </c>
    </row>
    <row r="1264" spans="1:4" x14ac:dyDescent="0.25">
      <c r="A1264" t="s">
        <v>421</v>
      </c>
      <c r="B1264" t="s">
        <v>113</v>
      </c>
      <c r="C1264" s="2">
        <f>HYPERLINK("https://cao.dolgi.msk.ru/account/1011200838/", 1011200838)</f>
        <v>1011200838</v>
      </c>
      <c r="D1264">
        <v>8506.32</v>
      </c>
    </row>
    <row r="1265" spans="1:4" x14ac:dyDescent="0.25">
      <c r="A1265" t="s">
        <v>421</v>
      </c>
      <c r="B1265" t="s">
        <v>59</v>
      </c>
      <c r="C1265" s="2">
        <f>HYPERLINK("https://cao.dolgi.msk.ru/account/1011201697/", 1011201697)</f>
        <v>1011201697</v>
      </c>
      <c r="D1265">
        <v>21756.61</v>
      </c>
    </row>
    <row r="1266" spans="1:4" x14ac:dyDescent="0.25">
      <c r="A1266" t="s">
        <v>421</v>
      </c>
      <c r="B1266" t="s">
        <v>92</v>
      </c>
      <c r="C1266" s="2">
        <f>HYPERLINK("https://cao.dolgi.msk.ru/account/1011201718/", 1011201718)</f>
        <v>1011201718</v>
      </c>
      <c r="D1266">
        <v>19943.91</v>
      </c>
    </row>
    <row r="1267" spans="1:4" x14ac:dyDescent="0.25">
      <c r="A1267" t="s">
        <v>421</v>
      </c>
      <c r="B1267" t="s">
        <v>96</v>
      </c>
      <c r="C1267" s="2">
        <f>HYPERLINK("https://cao.dolgi.msk.ru/account/1011201064/", 1011201064)</f>
        <v>1011201064</v>
      </c>
      <c r="D1267">
        <v>15293.19</v>
      </c>
    </row>
    <row r="1268" spans="1:4" x14ac:dyDescent="0.25">
      <c r="A1268" t="s">
        <v>422</v>
      </c>
      <c r="B1268" t="s">
        <v>34</v>
      </c>
      <c r="C1268" s="2">
        <f>HYPERLINK("https://cao.dolgi.msk.ru/account/1011201793/", 1011201793)</f>
        <v>1011201793</v>
      </c>
      <c r="D1268">
        <v>109842.93</v>
      </c>
    </row>
    <row r="1269" spans="1:4" x14ac:dyDescent="0.25">
      <c r="A1269" t="s">
        <v>422</v>
      </c>
      <c r="B1269" t="s">
        <v>65</v>
      </c>
      <c r="C1269" s="2">
        <f>HYPERLINK("https://cao.dolgi.msk.ru/account/1011201785/", 1011201785)</f>
        <v>1011201785</v>
      </c>
      <c r="D1269">
        <v>41764.49</v>
      </c>
    </row>
    <row r="1270" spans="1:4" x14ac:dyDescent="0.25">
      <c r="A1270" t="s">
        <v>423</v>
      </c>
      <c r="B1270" t="s">
        <v>16</v>
      </c>
      <c r="C1270" s="2">
        <f>HYPERLINK("https://cao.dolgi.msk.ru/account/1011201806/", 1011201806)</f>
        <v>1011201806</v>
      </c>
      <c r="D1270">
        <v>6046.28</v>
      </c>
    </row>
    <row r="1271" spans="1:4" x14ac:dyDescent="0.25">
      <c r="A1271" t="s">
        <v>423</v>
      </c>
      <c r="B1271" t="s">
        <v>16</v>
      </c>
      <c r="C1271" s="2">
        <f>HYPERLINK("https://cao.dolgi.msk.ru/account/1011201945/", 1011201945)</f>
        <v>1011201945</v>
      </c>
      <c r="D1271">
        <v>8082.56</v>
      </c>
    </row>
    <row r="1272" spans="1:4" x14ac:dyDescent="0.25">
      <c r="A1272" t="s">
        <v>423</v>
      </c>
      <c r="B1272" t="s">
        <v>16</v>
      </c>
      <c r="C1272" s="2">
        <f>HYPERLINK("https://cao.dolgi.msk.ru/account/1011201953/", 1011201953)</f>
        <v>1011201953</v>
      </c>
      <c r="D1272">
        <v>13881.02</v>
      </c>
    </row>
    <row r="1273" spans="1:4" x14ac:dyDescent="0.25">
      <c r="A1273" t="s">
        <v>423</v>
      </c>
      <c r="B1273" t="s">
        <v>17</v>
      </c>
      <c r="C1273" s="2">
        <f>HYPERLINK("https://cao.dolgi.msk.ru/account/1011201857/", 1011201857)</f>
        <v>1011201857</v>
      </c>
      <c r="D1273">
        <v>4378.08</v>
      </c>
    </row>
    <row r="1274" spans="1:4" x14ac:dyDescent="0.25">
      <c r="A1274" t="s">
        <v>423</v>
      </c>
      <c r="B1274" t="s">
        <v>46</v>
      </c>
      <c r="C1274" s="2">
        <f>HYPERLINK("https://cao.dolgi.msk.ru/account/1011201961/", 1011201961)</f>
        <v>1011201961</v>
      </c>
      <c r="D1274">
        <v>51519.86</v>
      </c>
    </row>
    <row r="1275" spans="1:4" x14ac:dyDescent="0.25">
      <c r="A1275" t="s">
        <v>423</v>
      </c>
      <c r="B1275" t="s">
        <v>23</v>
      </c>
      <c r="C1275" s="2">
        <f>HYPERLINK("https://cao.dolgi.msk.ru/account/1011201873/", 1011201873)</f>
        <v>1011201873</v>
      </c>
      <c r="D1275">
        <v>51275.32</v>
      </c>
    </row>
    <row r="1276" spans="1:4" x14ac:dyDescent="0.25">
      <c r="A1276" t="s">
        <v>423</v>
      </c>
      <c r="B1276" t="s">
        <v>23</v>
      </c>
      <c r="C1276" s="2">
        <f>HYPERLINK("https://cao.dolgi.msk.ru/account/1011201929/", 1011201929)</f>
        <v>1011201929</v>
      </c>
      <c r="D1276">
        <v>21777</v>
      </c>
    </row>
    <row r="1277" spans="1:4" x14ac:dyDescent="0.25">
      <c r="A1277" t="s">
        <v>423</v>
      </c>
      <c r="B1277" t="s">
        <v>19</v>
      </c>
      <c r="C1277" s="2">
        <f>HYPERLINK("https://cao.dolgi.msk.ru/account/1011201937/", 1011201937)</f>
        <v>1011201937</v>
      </c>
      <c r="D1277">
        <v>246364.23</v>
      </c>
    </row>
    <row r="1278" spans="1:4" x14ac:dyDescent="0.25">
      <c r="A1278" t="s">
        <v>423</v>
      </c>
      <c r="B1278" t="s">
        <v>26</v>
      </c>
      <c r="C1278" s="2">
        <f>HYPERLINK("https://cao.dolgi.msk.ru/account/1011201822/", 1011201822)</f>
        <v>1011201822</v>
      </c>
      <c r="D1278">
        <v>60922.89</v>
      </c>
    </row>
    <row r="1279" spans="1:4" x14ac:dyDescent="0.25">
      <c r="A1279" t="s">
        <v>424</v>
      </c>
      <c r="B1279" t="s">
        <v>76</v>
      </c>
      <c r="C1279" s="2">
        <f>HYPERLINK("https://cao.dolgi.msk.ru/account/1011331272/", 1011331272)</f>
        <v>1011331272</v>
      </c>
      <c r="D1279">
        <v>70376.25</v>
      </c>
    </row>
    <row r="1280" spans="1:4" x14ac:dyDescent="0.25">
      <c r="A1280" t="s">
        <v>424</v>
      </c>
      <c r="B1280" t="s">
        <v>5</v>
      </c>
      <c r="C1280" s="2">
        <f>HYPERLINK("https://cao.dolgi.msk.ru/account/1011331213/", 1011331213)</f>
        <v>1011331213</v>
      </c>
      <c r="D1280">
        <v>61781.43</v>
      </c>
    </row>
    <row r="1281" spans="1:4" x14ac:dyDescent="0.25">
      <c r="A1281" t="s">
        <v>425</v>
      </c>
      <c r="B1281" t="s">
        <v>65</v>
      </c>
      <c r="C1281" s="2">
        <f>HYPERLINK("https://cao.dolgi.msk.ru/account/1011494434/", 1011494434)</f>
        <v>1011494434</v>
      </c>
      <c r="D1281">
        <v>41113.17</v>
      </c>
    </row>
    <row r="1282" spans="1:4" x14ac:dyDescent="0.25">
      <c r="A1282" t="s">
        <v>425</v>
      </c>
      <c r="B1282" t="s">
        <v>9</v>
      </c>
      <c r="C1282" s="2">
        <f>HYPERLINK("https://cao.dolgi.msk.ru/account/1011494426/", 1011494426)</f>
        <v>1011494426</v>
      </c>
      <c r="D1282">
        <v>37385.42</v>
      </c>
    </row>
    <row r="1283" spans="1:4" x14ac:dyDescent="0.25">
      <c r="A1283" t="s">
        <v>426</v>
      </c>
      <c r="B1283" t="s">
        <v>65</v>
      </c>
      <c r="C1283" s="2">
        <f>HYPERLINK("https://cao.dolgi.msk.ru/account/1011202032/", 1011202032)</f>
        <v>1011202032</v>
      </c>
      <c r="D1283">
        <v>1664.25</v>
      </c>
    </row>
    <row r="1284" spans="1:4" x14ac:dyDescent="0.25">
      <c r="A1284" t="s">
        <v>426</v>
      </c>
      <c r="B1284" t="s">
        <v>76</v>
      </c>
      <c r="C1284" s="2">
        <f>HYPERLINK("https://cao.dolgi.msk.ru/account/1011202104/", 1011202104)</f>
        <v>1011202104</v>
      </c>
      <c r="D1284">
        <v>27040.6</v>
      </c>
    </row>
    <row r="1285" spans="1:4" x14ac:dyDescent="0.25">
      <c r="A1285" t="s">
        <v>427</v>
      </c>
      <c r="B1285" t="s">
        <v>34</v>
      </c>
      <c r="C1285" s="2">
        <f>HYPERLINK("https://cao.dolgi.msk.ru/account/1011383291/", 1011383291)</f>
        <v>1011383291</v>
      </c>
      <c r="D1285">
        <v>83630.710000000006</v>
      </c>
    </row>
    <row r="1286" spans="1:4" x14ac:dyDescent="0.25">
      <c r="A1286" t="s">
        <v>428</v>
      </c>
      <c r="B1286" t="s">
        <v>105</v>
      </c>
      <c r="C1286" s="2">
        <f>HYPERLINK("https://cao.dolgi.msk.ru/account/1011478506/", 1011478506)</f>
        <v>1011478506</v>
      </c>
      <c r="D1286">
        <v>60177.41</v>
      </c>
    </row>
    <row r="1287" spans="1:4" x14ac:dyDescent="0.25">
      <c r="A1287" t="s">
        <v>428</v>
      </c>
      <c r="B1287" t="s">
        <v>7</v>
      </c>
      <c r="C1287" s="2">
        <f>HYPERLINK("https://cao.dolgi.msk.ru/account/1011505367/", 1011505367)</f>
        <v>1011505367</v>
      </c>
      <c r="D1287">
        <v>23101.52</v>
      </c>
    </row>
    <row r="1288" spans="1:4" x14ac:dyDescent="0.25">
      <c r="A1288" t="s">
        <v>429</v>
      </c>
      <c r="B1288" t="s">
        <v>9</v>
      </c>
      <c r="C1288" s="2">
        <f>HYPERLINK("https://cao.dolgi.msk.ru/account/1010136969/", 1010136969)</f>
        <v>1010136969</v>
      </c>
      <c r="D1288">
        <v>174020.2</v>
      </c>
    </row>
    <row r="1289" spans="1:4" x14ac:dyDescent="0.25">
      <c r="A1289" t="s">
        <v>430</v>
      </c>
      <c r="B1289" t="s">
        <v>17</v>
      </c>
      <c r="C1289" s="2">
        <f>HYPERLINK("https://cao.dolgi.msk.ru/account/1011202227/", 1011202227)</f>
        <v>1011202227</v>
      </c>
      <c r="D1289">
        <v>5466.99</v>
      </c>
    </row>
    <row r="1290" spans="1:4" x14ac:dyDescent="0.25">
      <c r="A1290" t="s">
        <v>430</v>
      </c>
      <c r="B1290" t="s">
        <v>17</v>
      </c>
      <c r="C1290" s="2">
        <f>HYPERLINK("https://cao.dolgi.msk.ru/account/1011202235/", 1011202235)</f>
        <v>1011202235</v>
      </c>
      <c r="D1290">
        <v>15124.82</v>
      </c>
    </row>
    <row r="1291" spans="1:4" x14ac:dyDescent="0.25">
      <c r="A1291" t="s">
        <v>431</v>
      </c>
      <c r="B1291" t="s">
        <v>10</v>
      </c>
      <c r="C1291" s="2">
        <f>HYPERLINK("https://cao.dolgi.msk.ru/account/1011502326/", 1011502326)</f>
        <v>1011502326</v>
      </c>
      <c r="D1291">
        <v>22765.62</v>
      </c>
    </row>
    <row r="1292" spans="1:4" x14ac:dyDescent="0.25">
      <c r="A1292" t="s">
        <v>432</v>
      </c>
      <c r="B1292" t="s">
        <v>10</v>
      </c>
      <c r="C1292" s="2">
        <f>HYPERLINK("https://cao.dolgi.msk.ru/account/1011505738/", 1011505738)</f>
        <v>1011505738</v>
      </c>
      <c r="D1292">
        <v>23598.080000000002</v>
      </c>
    </row>
    <row r="1293" spans="1:4" x14ac:dyDescent="0.25">
      <c r="A1293" t="s">
        <v>433</v>
      </c>
      <c r="B1293" t="s">
        <v>10</v>
      </c>
      <c r="C1293" s="2">
        <f>HYPERLINK("https://cao.dolgi.msk.ru/account/1011436963/", 1011436963)</f>
        <v>1011436963</v>
      </c>
      <c r="D1293">
        <v>246326.73</v>
      </c>
    </row>
    <row r="1294" spans="1:4" x14ac:dyDescent="0.25">
      <c r="A1294" t="s">
        <v>433</v>
      </c>
      <c r="B1294" t="s">
        <v>26</v>
      </c>
      <c r="C1294" s="2">
        <f>HYPERLINK("https://cao.dolgi.msk.ru/account/1011436939/", 1011436939)</f>
        <v>1011436939</v>
      </c>
      <c r="D1294">
        <v>17331.39</v>
      </c>
    </row>
    <row r="1295" spans="1:4" x14ac:dyDescent="0.25">
      <c r="A1295" t="s">
        <v>433</v>
      </c>
      <c r="B1295" t="s">
        <v>26</v>
      </c>
      <c r="C1295" s="2">
        <f>HYPERLINK("https://cao.dolgi.msk.ru/account/1011437122/", 1011437122)</f>
        <v>1011437122</v>
      </c>
      <c r="D1295">
        <v>3903.79</v>
      </c>
    </row>
    <row r="1296" spans="1:4" x14ac:dyDescent="0.25">
      <c r="A1296" t="s">
        <v>433</v>
      </c>
      <c r="B1296" t="s">
        <v>26</v>
      </c>
      <c r="C1296" s="2">
        <f>HYPERLINK("https://cao.dolgi.msk.ru/account/1011493984/", 1011493984)</f>
        <v>1011493984</v>
      </c>
      <c r="D1296">
        <v>944</v>
      </c>
    </row>
    <row r="1297" spans="1:4" x14ac:dyDescent="0.25">
      <c r="A1297" t="s">
        <v>433</v>
      </c>
      <c r="B1297" t="s">
        <v>7</v>
      </c>
      <c r="C1297" s="2">
        <f>HYPERLINK("https://cao.dolgi.msk.ru/account/1011436883/", 1011436883)</f>
        <v>1011436883</v>
      </c>
      <c r="D1297">
        <v>7736.93</v>
      </c>
    </row>
    <row r="1298" spans="1:4" x14ac:dyDescent="0.25">
      <c r="A1298" t="s">
        <v>434</v>
      </c>
      <c r="B1298" t="s">
        <v>34</v>
      </c>
      <c r="C1298" s="2">
        <f>HYPERLINK("https://cao.dolgi.msk.ru/account/1011383662/", 1011383662)</f>
        <v>1011383662</v>
      </c>
      <c r="D1298">
        <v>19812.560000000001</v>
      </c>
    </row>
    <row r="1299" spans="1:4" x14ac:dyDescent="0.25">
      <c r="A1299" t="s">
        <v>434</v>
      </c>
      <c r="B1299" t="s">
        <v>76</v>
      </c>
      <c r="C1299" s="2">
        <f>HYPERLINK("https://cao.dolgi.msk.ru/account/1011383929/", 1011383929)</f>
        <v>1011383929</v>
      </c>
      <c r="D1299">
        <v>8886.98</v>
      </c>
    </row>
    <row r="1300" spans="1:4" x14ac:dyDescent="0.25">
      <c r="A1300" t="s">
        <v>434</v>
      </c>
      <c r="B1300" t="s">
        <v>46</v>
      </c>
      <c r="C1300" s="2">
        <f>HYPERLINK("https://cao.dolgi.msk.ru/account/1011383566/", 1011383566)</f>
        <v>1011383566</v>
      </c>
      <c r="D1300">
        <v>5094.2</v>
      </c>
    </row>
    <row r="1301" spans="1:4" x14ac:dyDescent="0.25">
      <c r="A1301" t="s">
        <v>434</v>
      </c>
      <c r="B1301" t="s">
        <v>53</v>
      </c>
      <c r="C1301" s="2">
        <f>HYPERLINK("https://cao.dolgi.msk.ru/account/1011383806/", 1011383806)</f>
        <v>1011383806</v>
      </c>
      <c r="D1301">
        <v>3110.08</v>
      </c>
    </row>
    <row r="1302" spans="1:4" x14ac:dyDescent="0.25">
      <c r="A1302" t="s">
        <v>434</v>
      </c>
      <c r="B1302" t="s">
        <v>42</v>
      </c>
      <c r="C1302" s="2">
        <f>HYPERLINK("https://cao.dolgi.msk.ru/account/1011383646/", 1011383646)</f>
        <v>1011383646</v>
      </c>
      <c r="D1302">
        <v>7406.77</v>
      </c>
    </row>
    <row r="1303" spans="1:4" x14ac:dyDescent="0.25">
      <c r="A1303" t="s">
        <v>434</v>
      </c>
      <c r="B1303" t="s">
        <v>44</v>
      </c>
      <c r="C1303" s="2">
        <f>HYPERLINK("https://cao.dolgi.msk.ru/account/1011383697/", 1011383697)</f>
        <v>1011383697</v>
      </c>
      <c r="D1303">
        <v>11394.44</v>
      </c>
    </row>
    <row r="1304" spans="1:4" x14ac:dyDescent="0.25">
      <c r="A1304" t="s">
        <v>435</v>
      </c>
      <c r="B1304" t="s">
        <v>65</v>
      </c>
      <c r="C1304" s="2">
        <f>HYPERLINK("https://cao.dolgi.msk.ru/account/1011202649/", 1011202649)</f>
        <v>1011202649</v>
      </c>
      <c r="D1304">
        <v>4280.2</v>
      </c>
    </row>
    <row r="1305" spans="1:4" x14ac:dyDescent="0.25">
      <c r="A1305" t="s">
        <v>436</v>
      </c>
      <c r="B1305" t="s">
        <v>34</v>
      </c>
      <c r="C1305" s="2">
        <f>HYPERLINK("https://cao.dolgi.msk.ru/account/1010267192/", 1010267192)</f>
        <v>1010267192</v>
      </c>
      <c r="D1305">
        <v>12194.3</v>
      </c>
    </row>
    <row r="1306" spans="1:4" x14ac:dyDescent="0.25">
      <c r="A1306" t="s">
        <v>436</v>
      </c>
      <c r="B1306" t="s">
        <v>76</v>
      </c>
      <c r="C1306" s="2">
        <f>HYPERLINK("https://cao.dolgi.msk.ru/account/1010267248/", 1010267248)</f>
        <v>1010267248</v>
      </c>
      <c r="D1306">
        <v>4450.2299999999996</v>
      </c>
    </row>
    <row r="1307" spans="1:4" x14ac:dyDescent="0.25">
      <c r="A1307" t="s">
        <v>436</v>
      </c>
      <c r="B1307" t="s">
        <v>19</v>
      </c>
      <c r="C1307" s="2">
        <f>HYPERLINK("https://cao.dolgi.msk.ru/account/1010267387/", 1010267387)</f>
        <v>1010267387</v>
      </c>
      <c r="D1307">
        <v>22980.86</v>
      </c>
    </row>
    <row r="1308" spans="1:4" x14ac:dyDescent="0.25">
      <c r="A1308" t="s">
        <v>436</v>
      </c>
      <c r="B1308" t="s">
        <v>7</v>
      </c>
      <c r="C1308" s="2">
        <f>HYPERLINK("https://cao.dolgi.msk.ru/account/1010267408/", 1010267408)</f>
        <v>1010267408</v>
      </c>
      <c r="D1308">
        <v>7370.35</v>
      </c>
    </row>
    <row r="1309" spans="1:4" x14ac:dyDescent="0.25">
      <c r="A1309" t="s">
        <v>436</v>
      </c>
      <c r="B1309" t="s">
        <v>50</v>
      </c>
      <c r="C1309" s="2">
        <f>HYPERLINK("https://cao.dolgi.msk.ru/account/1010267504/", 1010267504)</f>
        <v>1010267504</v>
      </c>
      <c r="D1309">
        <v>14570.51</v>
      </c>
    </row>
    <row r="1310" spans="1:4" x14ac:dyDescent="0.25">
      <c r="A1310" t="s">
        <v>436</v>
      </c>
      <c r="B1310" t="s">
        <v>43</v>
      </c>
      <c r="C1310" s="2">
        <f>HYPERLINK("https://cao.dolgi.msk.ru/account/1010267627/", 1010267627)</f>
        <v>1010267627</v>
      </c>
      <c r="D1310">
        <v>6899.69</v>
      </c>
    </row>
    <row r="1311" spans="1:4" x14ac:dyDescent="0.25">
      <c r="A1311" t="s">
        <v>436</v>
      </c>
      <c r="B1311" t="s">
        <v>141</v>
      </c>
      <c r="C1311" s="2">
        <f>HYPERLINK("https://cao.dolgi.msk.ru/account/1010267694/", 1010267694)</f>
        <v>1010267694</v>
      </c>
      <c r="D1311">
        <v>6841.01</v>
      </c>
    </row>
    <row r="1312" spans="1:4" x14ac:dyDescent="0.25">
      <c r="A1312" t="s">
        <v>436</v>
      </c>
      <c r="B1312" t="s">
        <v>54</v>
      </c>
      <c r="C1312" s="2">
        <f>HYPERLINK("https://cao.dolgi.msk.ru/account/1010267723/", 1010267723)</f>
        <v>1010267723</v>
      </c>
      <c r="D1312">
        <v>135946.37</v>
      </c>
    </row>
    <row r="1313" spans="1:4" x14ac:dyDescent="0.25">
      <c r="A1313" t="s">
        <v>436</v>
      </c>
      <c r="B1313" t="s">
        <v>284</v>
      </c>
      <c r="C1313" s="2">
        <f>HYPERLINK("https://cao.dolgi.msk.ru/account/1010268048/", 1010268048)</f>
        <v>1010268048</v>
      </c>
      <c r="D1313">
        <v>18055.53</v>
      </c>
    </row>
    <row r="1314" spans="1:4" x14ac:dyDescent="0.25">
      <c r="A1314" t="s">
        <v>436</v>
      </c>
      <c r="B1314" t="s">
        <v>38</v>
      </c>
      <c r="C1314" s="2">
        <f>HYPERLINK("https://cao.dolgi.msk.ru/account/1010268056/", 1010268056)</f>
        <v>1010268056</v>
      </c>
      <c r="D1314">
        <v>6714.32</v>
      </c>
    </row>
    <row r="1315" spans="1:4" x14ac:dyDescent="0.25">
      <c r="A1315" t="s">
        <v>436</v>
      </c>
      <c r="B1315" t="s">
        <v>342</v>
      </c>
      <c r="C1315" s="2">
        <f>HYPERLINK("https://cao.dolgi.msk.ru/account/1010268064/", 1010268064)</f>
        <v>1010268064</v>
      </c>
      <c r="D1315">
        <v>12481.61</v>
      </c>
    </row>
    <row r="1316" spans="1:4" x14ac:dyDescent="0.25">
      <c r="A1316" t="s">
        <v>436</v>
      </c>
      <c r="B1316" t="s">
        <v>145</v>
      </c>
      <c r="C1316" s="2">
        <f>HYPERLINK("https://cao.dolgi.msk.ru/account/1010268152/", 1010268152)</f>
        <v>1010268152</v>
      </c>
      <c r="D1316">
        <v>9127.01</v>
      </c>
    </row>
    <row r="1317" spans="1:4" x14ac:dyDescent="0.25">
      <c r="A1317" t="s">
        <v>436</v>
      </c>
      <c r="B1317" t="s">
        <v>58</v>
      </c>
      <c r="C1317" s="2">
        <f>HYPERLINK("https://cao.dolgi.msk.ru/account/1010268259/", 1010268259)</f>
        <v>1010268259</v>
      </c>
      <c r="D1317">
        <v>105236.6</v>
      </c>
    </row>
    <row r="1318" spans="1:4" x14ac:dyDescent="0.25">
      <c r="A1318" t="s">
        <v>436</v>
      </c>
      <c r="B1318" t="s">
        <v>91</v>
      </c>
      <c r="C1318" s="2">
        <f>HYPERLINK("https://cao.dolgi.msk.ru/account/1010273402/", 1010273402)</f>
        <v>1010273402</v>
      </c>
      <c r="D1318">
        <v>7934.61</v>
      </c>
    </row>
    <row r="1319" spans="1:4" x14ac:dyDescent="0.25">
      <c r="A1319" t="s">
        <v>436</v>
      </c>
      <c r="B1319" t="s">
        <v>437</v>
      </c>
      <c r="C1319" s="2">
        <f>HYPERLINK("https://cao.dolgi.msk.ru/account/1010268697/", 1010268697)</f>
        <v>1010268697</v>
      </c>
      <c r="D1319">
        <v>6037.15</v>
      </c>
    </row>
    <row r="1320" spans="1:4" x14ac:dyDescent="0.25">
      <c r="A1320" t="s">
        <v>436</v>
      </c>
      <c r="B1320" t="s">
        <v>135</v>
      </c>
      <c r="C1320" s="2">
        <f>HYPERLINK("https://cao.dolgi.msk.ru/account/1010268769/", 1010268769)</f>
        <v>1010268769</v>
      </c>
      <c r="D1320">
        <v>7118.96</v>
      </c>
    </row>
    <row r="1321" spans="1:4" x14ac:dyDescent="0.25">
      <c r="A1321" t="s">
        <v>436</v>
      </c>
      <c r="B1321" t="s">
        <v>159</v>
      </c>
      <c r="C1321" s="2">
        <f>HYPERLINK("https://cao.dolgi.msk.ru/account/1010268849/", 1010268849)</f>
        <v>1010268849</v>
      </c>
      <c r="D1321">
        <v>7042.35</v>
      </c>
    </row>
    <row r="1322" spans="1:4" x14ac:dyDescent="0.25">
      <c r="A1322" t="s">
        <v>436</v>
      </c>
      <c r="B1322" t="s">
        <v>305</v>
      </c>
      <c r="C1322" s="2">
        <f>HYPERLINK("https://cao.dolgi.msk.ru/account/1010268929/", 1010268929)</f>
        <v>1010268929</v>
      </c>
      <c r="D1322">
        <v>6875.11</v>
      </c>
    </row>
    <row r="1323" spans="1:4" x14ac:dyDescent="0.25">
      <c r="A1323" t="s">
        <v>436</v>
      </c>
      <c r="B1323" t="s">
        <v>98</v>
      </c>
      <c r="C1323" s="2">
        <f>HYPERLINK("https://cao.dolgi.msk.ru/account/1010269075/", 1010269075)</f>
        <v>1010269075</v>
      </c>
      <c r="D1323">
        <v>9837.4</v>
      </c>
    </row>
    <row r="1324" spans="1:4" x14ac:dyDescent="0.25">
      <c r="A1324" t="s">
        <v>436</v>
      </c>
      <c r="B1324" t="s">
        <v>438</v>
      </c>
      <c r="C1324" s="2">
        <f>HYPERLINK("https://cao.dolgi.msk.ru/account/1011514183/", 1011514183)</f>
        <v>1011514183</v>
      </c>
      <c r="D1324">
        <v>24497.279999999999</v>
      </c>
    </row>
    <row r="1325" spans="1:4" x14ac:dyDescent="0.25">
      <c r="A1325" t="s">
        <v>436</v>
      </c>
      <c r="B1325" t="s">
        <v>439</v>
      </c>
      <c r="C1325" s="2">
        <f>HYPERLINK("https://cao.dolgi.msk.ru/account/1010269446/", 1010269446)</f>
        <v>1010269446</v>
      </c>
      <c r="D1325">
        <v>8455.61</v>
      </c>
    </row>
    <row r="1326" spans="1:4" x14ac:dyDescent="0.25">
      <c r="A1326" t="s">
        <v>436</v>
      </c>
      <c r="B1326" t="s">
        <v>440</v>
      </c>
      <c r="C1326" s="2">
        <f>HYPERLINK("https://cao.dolgi.msk.ru/account/1010270412/", 1010270412)</f>
        <v>1010270412</v>
      </c>
      <c r="D1326">
        <v>26107.48</v>
      </c>
    </row>
    <row r="1327" spans="1:4" x14ac:dyDescent="0.25">
      <c r="A1327" t="s">
        <v>436</v>
      </c>
      <c r="B1327" t="s">
        <v>195</v>
      </c>
      <c r="C1327" s="2">
        <f>HYPERLINK("https://cao.dolgi.msk.ru/account/1010270594/", 1010270594)</f>
        <v>1010270594</v>
      </c>
      <c r="D1327">
        <v>42621.27</v>
      </c>
    </row>
    <row r="1328" spans="1:4" x14ac:dyDescent="0.25">
      <c r="A1328" t="s">
        <v>436</v>
      </c>
      <c r="B1328" t="s">
        <v>285</v>
      </c>
      <c r="C1328" s="2">
        <f>HYPERLINK("https://cao.dolgi.msk.ru/account/1010270666/", 1010270666)</f>
        <v>1010270666</v>
      </c>
      <c r="D1328">
        <v>23197.06</v>
      </c>
    </row>
    <row r="1329" spans="1:4" x14ac:dyDescent="0.25">
      <c r="A1329" t="s">
        <v>436</v>
      </c>
      <c r="B1329" t="s">
        <v>285</v>
      </c>
      <c r="C1329" s="2">
        <f>HYPERLINK("https://cao.dolgi.msk.ru/account/1011526053/", 1011526053)</f>
        <v>1011526053</v>
      </c>
      <c r="D1329">
        <v>19871.43</v>
      </c>
    </row>
    <row r="1330" spans="1:4" x14ac:dyDescent="0.25">
      <c r="A1330" t="s">
        <v>436</v>
      </c>
      <c r="B1330" t="s">
        <v>441</v>
      </c>
      <c r="C1330" s="2">
        <f>HYPERLINK("https://cao.dolgi.msk.ru/account/1010269788/", 1010269788)</f>
        <v>1010269788</v>
      </c>
      <c r="D1330">
        <v>10901.09</v>
      </c>
    </row>
    <row r="1331" spans="1:4" x14ac:dyDescent="0.25">
      <c r="A1331" t="s">
        <v>436</v>
      </c>
      <c r="B1331" t="s">
        <v>442</v>
      </c>
      <c r="C1331" s="2">
        <f>HYPERLINK("https://cao.dolgi.msk.ru/account/1010269227/", 1010269227)</f>
        <v>1010269227</v>
      </c>
      <c r="D1331">
        <v>10399.77</v>
      </c>
    </row>
    <row r="1332" spans="1:4" x14ac:dyDescent="0.25">
      <c r="A1332" t="s">
        <v>436</v>
      </c>
      <c r="B1332" t="s">
        <v>443</v>
      </c>
      <c r="C1332" s="2">
        <f>HYPERLINK("https://cao.dolgi.msk.ru/account/1010270738/", 1010270738)</f>
        <v>1010270738</v>
      </c>
      <c r="D1332">
        <v>33659.49</v>
      </c>
    </row>
    <row r="1333" spans="1:4" x14ac:dyDescent="0.25">
      <c r="A1333" t="s">
        <v>436</v>
      </c>
      <c r="B1333" t="s">
        <v>444</v>
      </c>
      <c r="C1333" s="2">
        <f>HYPERLINK("https://cao.dolgi.msk.ru/account/1010270746/", 1010270746)</f>
        <v>1010270746</v>
      </c>
      <c r="D1333">
        <v>88849.49</v>
      </c>
    </row>
    <row r="1334" spans="1:4" x14ac:dyDescent="0.25">
      <c r="A1334" t="s">
        <v>436</v>
      </c>
      <c r="B1334" t="s">
        <v>445</v>
      </c>
      <c r="C1334" s="2">
        <f>HYPERLINK("https://cao.dolgi.msk.ru/account/1010270893/", 1010270893)</f>
        <v>1010270893</v>
      </c>
      <c r="D1334">
        <v>7382.58</v>
      </c>
    </row>
    <row r="1335" spans="1:4" x14ac:dyDescent="0.25">
      <c r="A1335" t="s">
        <v>436</v>
      </c>
      <c r="B1335" t="s">
        <v>446</v>
      </c>
      <c r="C1335" s="2">
        <f>HYPERLINK("https://cao.dolgi.msk.ru/account/1010270981/", 1010270981)</f>
        <v>1010270981</v>
      </c>
      <c r="D1335">
        <v>17325.2</v>
      </c>
    </row>
    <row r="1336" spans="1:4" x14ac:dyDescent="0.25">
      <c r="A1336" t="s">
        <v>436</v>
      </c>
      <c r="B1336" t="s">
        <v>202</v>
      </c>
      <c r="C1336" s="2">
        <f>HYPERLINK("https://cao.dolgi.msk.ru/account/1010271001/", 1010271001)</f>
        <v>1010271001</v>
      </c>
      <c r="D1336">
        <v>16973.86</v>
      </c>
    </row>
    <row r="1337" spans="1:4" x14ac:dyDescent="0.25">
      <c r="A1337" t="s">
        <v>436</v>
      </c>
      <c r="B1337" t="s">
        <v>365</v>
      </c>
      <c r="C1337" s="2">
        <f>HYPERLINK("https://cao.dolgi.msk.ru/account/1010271116/", 1010271116)</f>
        <v>1010271116</v>
      </c>
      <c r="D1337">
        <v>79712.070000000007</v>
      </c>
    </row>
    <row r="1338" spans="1:4" x14ac:dyDescent="0.25">
      <c r="A1338" t="s">
        <v>436</v>
      </c>
      <c r="B1338" t="s">
        <v>290</v>
      </c>
      <c r="C1338" s="2">
        <f>HYPERLINK("https://cao.dolgi.msk.ru/account/1010271212/", 1010271212)</f>
        <v>1010271212</v>
      </c>
      <c r="D1338">
        <v>30792.43</v>
      </c>
    </row>
    <row r="1339" spans="1:4" x14ac:dyDescent="0.25">
      <c r="A1339" t="s">
        <v>436</v>
      </c>
      <c r="B1339" t="s">
        <v>291</v>
      </c>
      <c r="C1339" s="2">
        <f>HYPERLINK("https://cao.dolgi.msk.ru/account/1011061727/", 1011061727)</f>
        <v>1011061727</v>
      </c>
      <c r="D1339">
        <v>155169.01</v>
      </c>
    </row>
    <row r="1340" spans="1:4" x14ac:dyDescent="0.25">
      <c r="A1340" t="s">
        <v>436</v>
      </c>
      <c r="B1340" t="s">
        <v>447</v>
      </c>
      <c r="C1340" s="2">
        <f>HYPERLINK("https://cao.dolgi.msk.ru/account/1010270105/", 1010270105)</f>
        <v>1010270105</v>
      </c>
      <c r="D1340">
        <v>100496.98</v>
      </c>
    </row>
    <row r="1341" spans="1:4" x14ac:dyDescent="0.25">
      <c r="A1341" t="s">
        <v>436</v>
      </c>
      <c r="B1341" t="s">
        <v>293</v>
      </c>
      <c r="C1341" s="2">
        <f>HYPERLINK("https://cao.dolgi.msk.ru/account/1010271394/", 1010271394)</f>
        <v>1010271394</v>
      </c>
      <c r="D1341">
        <v>23046.76</v>
      </c>
    </row>
    <row r="1342" spans="1:4" x14ac:dyDescent="0.25">
      <c r="A1342" t="s">
        <v>436</v>
      </c>
      <c r="B1342" t="s">
        <v>448</v>
      </c>
      <c r="C1342" s="2">
        <f>HYPERLINK("https://cao.dolgi.msk.ru/account/1010271474/", 1010271474)</f>
        <v>1010271474</v>
      </c>
      <c r="D1342">
        <v>7754.77</v>
      </c>
    </row>
    <row r="1343" spans="1:4" x14ac:dyDescent="0.25">
      <c r="A1343" t="s">
        <v>436</v>
      </c>
      <c r="B1343" t="s">
        <v>74</v>
      </c>
      <c r="C1343" s="2">
        <f>HYPERLINK("https://cao.dolgi.msk.ru/account/1010270447/", 1010270447)</f>
        <v>1010270447</v>
      </c>
      <c r="D1343">
        <v>13415.51</v>
      </c>
    </row>
    <row r="1344" spans="1:4" x14ac:dyDescent="0.25">
      <c r="A1344" t="s">
        <v>436</v>
      </c>
      <c r="B1344" t="s">
        <v>294</v>
      </c>
      <c r="C1344" s="2">
        <f>HYPERLINK("https://cao.dolgi.msk.ru/account/1010271482/", 1010271482)</f>
        <v>1010271482</v>
      </c>
      <c r="D1344">
        <v>214187.14</v>
      </c>
    </row>
    <row r="1345" spans="1:4" x14ac:dyDescent="0.25">
      <c r="A1345" t="s">
        <v>436</v>
      </c>
      <c r="B1345" t="s">
        <v>374</v>
      </c>
      <c r="C1345" s="2">
        <f>HYPERLINK("https://cao.dolgi.msk.ru/account/1011506079/", 1011506079)</f>
        <v>1011506079</v>
      </c>
      <c r="D1345">
        <v>2745.55</v>
      </c>
    </row>
    <row r="1346" spans="1:4" x14ac:dyDescent="0.25">
      <c r="A1346" t="s">
        <v>436</v>
      </c>
      <c r="B1346" t="s">
        <v>374</v>
      </c>
      <c r="C1346" s="2">
        <f>HYPERLINK("https://cao.dolgi.msk.ru/account/1011506087/", 1011506087)</f>
        <v>1011506087</v>
      </c>
      <c r="D1346">
        <v>6450.63</v>
      </c>
    </row>
    <row r="1347" spans="1:4" x14ac:dyDescent="0.25">
      <c r="A1347" t="s">
        <v>436</v>
      </c>
      <c r="B1347" t="s">
        <v>374</v>
      </c>
      <c r="C1347" s="2">
        <f>HYPERLINK("https://cao.dolgi.msk.ru/account/1011506095/", 1011506095)</f>
        <v>1011506095</v>
      </c>
      <c r="D1347">
        <v>14693.25</v>
      </c>
    </row>
    <row r="1348" spans="1:4" x14ac:dyDescent="0.25">
      <c r="A1348" t="s">
        <v>436</v>
      </c>
      <c r="B1348" t="s">
        <v>374</v>
      </c>
      <c r="C1348" s="2">
        <f>HYPERLINK("https://cao.dolgi.msk.ru/account/1011506108/", 1011506108)</f>
        <v>1011506108</v>
      </c>
      <c r="D1348">
        <v>18606.93</v>
      </c>
    </row>
    <row r="1349" spans="1:4" x14ac:dyDescent="0.25">
      <c r="A1349" t="s">
        <v>436</v>
      </c>
      <c r="B1349" t="s">
        <v>374</v>
      </c>
      <c r="C1349" s="2">
        <f>HYPERLINK("https://cao.dolgi.msk.ru/account/1011506116/", 1011506116)</f>
        <v>1011506116</v>
      </c>
      <c r="D1349">
        <v>15218.04</v>
      </c>
    </row>
    <row r="1350" spans="1:4" x14ac:dyDescent="0.25">
      <c r="A1350" t="s">
        <v>436</v>
      </c>
      <c r="B1350" t="s">
        <v>449</v>
      </c>
      <c r="C1350" s="2">
        <f>HYPERLINK("https://cao.dolgi.msk.ru/account/1010271773/", 1010271773)</f>
        <v>1010271773</v>
      </c>
      <c r="D1350">
        <v>18404.04</v>
      </c>
    </row>
    <row r="1351" spans="1:4" x14ac:dyDescent="0.25">
      <c r="A1351" t="s">
        <v>436</v>
      </c>
      <c r="B1351" t="s">
        <v>156</v>
      </c>
      <c r="C1351" s="2">
        <f>HYPERLINK("https://cao.dolgi.msk.ru/account/1010271853/", 1010271853)</f>
        <v>1010271853</v>
      </c>
      <c r="D1351">
        <v>6481.05</v>
      </c>
    </row>
    <row r="1352" spans="1:4" x14ac:dyDescent="0.25">
      <c r="A1352" t="s">
        <v>436</v>
      </c>
      <c r="B1352" t="s">
        <v>450</v>
      </c>
      <c r="C1352" s="2">
        <f>HYPERLINK("https://cao.dolgi.msk.ru/account/1010271941/", 1010271941)</f>
        <v>1010271941</v>
      </c>
      <c r="D1352">
        <v>12373.84</v>
      </c>
    </row>
    <row r="1353" spans="1:4" x14ac:dyDescent="0.25">
      <c r="A1353" t="s">
        <v>436</v>
      </c>
      <c r="B1353" t="s">
        <v>451</v>
      </c>
      <c r="C1353" s="2">
        <f>HYPERLINK("https://cao.dolgi.msk.ru/account/1010269542/", 1010269542)</f>
        <v>1010269542</v>
      </c>
      <c r="D1353">
        <v>280270.43</v>
      </c>
    </row>
    <row r="1354" spans="1:4" x14ac:dyDescent="0.25">
      <c r="A1354" t="s">
        <v>436</v>
      </c>
      <c r="B1354" t="s">
        <v>452</v>
      </c>
      <c r="C1354" s="2">
        <f>HYPERLINK("https://cao.dolgi.msk.ru/account/1010270009/", 1010270009)</f>
        <v>1010270009</v>
      </c>
      <c r="D1354">
        <v>4885.9399999999996</v>
      </c>
    </row>
    <row r="1355" spans="1:4" x14ac:dyDescent="0.25">
      <c r="A1355" t="s">
        <v>436</v>
      </c>
      <c r="B1355" t="s">
        <v>453</v>
      </c>
      <c r="C1355" s="2">
        <f>HYPERLINK("https://cao.dolgi.msk.ru/account/1010270033/", 1010270033)</f>
        <v>1010270033</v>
      </c>
      <c r="D1355">
        <v>7349.83</v>
      </c>
    </row>
    <row r="1356" spans="1:4" x14ac:dyDescent="0.25">
      <c r="A1356" t="s">
        <v>436</v>
      </c>
      <c r="B1356" t="s">
        <v>454</v>
      </c>
      <c r="C1356" s="2">
        <f>HYPERLINK("https://cao.dolgi.msk.ru/account/1010270041/", 1010270041)</f>
        <v>1010270041</v>
      </c>
      <c r="D1356">
        <v>33894.6</v>
      </c>
    </row>
    <row r="1357" spans="1:4" x14ac:dyDescent="0.25">
      <c r="A1357" t="s">
        <v>436</v>
      </c>
      <c r="B1357" t="s">
        <v>455</v>
      </c>
      <c r="C1357" s="2">
        <f>HYPERLINK("https://cao.dolgi.msk.ru/account/1011514554/", 1011514554)</f>
        <v>1011514554</v>
      </c>
      <c r="D1357">
        <v>196962.03</v>
      </c>
    </row>
    <row r="1358" spans="1:4" x14ac:dyDescent="0.25">
      <c r="A1358" t="s">
        <v>436</v>
      </c>
      <c r="B1358" t="s">
        <v>456</v>
      </c>
      <c r="C1358" s="2">
        <f>HYPERLINK("https://cao.dolgi.msk.ru/account/1010270279/", 1010270279)</f>
        <v>1010270279</v>
      </c>
      <c r="D1358">
        <v>7193.24</v>
      </c>
    </row>
    <row r="1359" spans="1:4" x14ac:dyDescent="0.25">
      <c r="A1359" t="s">
        <v>436</v>
      </c>
      <c r="B1359" t="s">
        <v>457</v>
      </c>
      <c r="C1359" s="2">
        <f>HYPERLINK("https://cao.dolgi.msk.ru/account/1010270404/", 1010270404)</f>
        <v>1010270404</v>
      </c>
      <c r="D1359">
        <v>7009.06</v>
      </c>
    </row>
    <row r="1360" spans="1:4" x14ac:dyDescent="0.25">
      <c r="A1360" t="s">
        <v>458</v>
      </c>
      <c r="B1360" t="s">
        <v>105</v>
      </c>
      <c r="C1360" s="2">
        <f>HYPERLINK("https://cao.dolgi.msk.ru/account/1010216707/", 1010216707)</f>
        <v>1010216707</v>
      </c>
      <c r="D1360">
        <v>14254.42</v>
      </c>
    </row>
    <row r="1361" spans="1:4" x14ac:dyDescent="0.25">
      <c r="A1361" t="s">
        <v>459</v>
      </c>
      <c r="B1361" t="s">
        <v>52</v>
      </c>
      <c r="C1361" s="2">
        <f>HYPERLINK("https://cao.dolgi.msk.ru/account/1011314579/", 1011314579)</f>
        <v>1011314579</v>
      </c>
      <c r="D1361">
        <v>9437.5</v>
      </c>
    </row>
    <row r="1362" spans="1:4" x14ac:dyDescent="0.25">
      <c r="A1362" t="s">
        <v>459</v>
      </c>
      <c r="B1362" t="s">
        <v>106</v>
      </c>
      <c r="C1362" s="2">
        <f>HYPERLINK("https://cao.dolgi.msk.ru/account/1011314616/", 1011314616)</f>
        <v>1011314616</v>
      </c>
      <c r="D1362">
        <v>10993.1</v>
      </c>
    </row>
    <row r="1363" spans="1:4" x14ac:dyDescent="0.25">
      <c r="A1363" t="s">
        <v>459</v>
      </c>
      <c r="B1363" t="s">
        <v>20</v>
      </c>
      <c r="C1363" s="2">
        <f>HYPERLINK("https://cao.dolgi.msk.ru/account/1011314608/", 1011314608)</f>
        <v>1011314608</v>
      </c>
      <c r="D1363">
        <v>14026.28</v>
      </c>
    </row>
    <row r="1364" spans="1:4" x14ac:dyDescent="0.25">
      <c r="A1364" t="s">
        <v>459</v>
      </c>
      <c r="B1364" t="s">
        <v>30</v>
      </c>
      <c r="C1364" s="2">
        <f>HYPERLINK("https://cao.dolgi.msk.ru/account/1011314587/", 1011314587)</f>
        <v>1011314587</v>
      </c>
      <c r="D1364">
        <v>6978.08</v>
      </c>
    </row>
    <row r="1365" spans="1:4" x14ac:dyDescent="0.25">
      <c r="A1365" t="s">
        <v>460</v>
      </c>
      <c r="B1365" t="s">
        <v>13</v>
      </c>
      <c r="C1365" s="2">
        <f>HYPERLINK("https://cao.dolgi.msk.ru/account/1010216918/", 1010216918)</f>
        <v>1010216918</v>
      </c>
      <c r="D1365">
        <v>7631.49</v>
      </c>
    </row>
    <row r="1366" spans="1:4" x14ac:dyDescent="0.25">
      <c r="A1366" t="s">
        <v>460</v>
      </c>
      <c r="B1366" t="s">
        <v>14</v>
      </c>
      <c r="C1366" s="2">
        <f>HYPERLINK("https://cao.dolgi.msk.ru/account/1010216934/", 1010216934)</f>
        <v>1010216934</v>
      </c>
      <c r="D1366">
        <v>67606.05</v>
      </c>
    </row>
    <row r="1367" spans="1:4" x14ac:dyDescent="0.25">
      <c r="A1367" t="s">
        <v>460</v>
      </c>
      <c r="B1367" t="s">
        <v>34</v>
      </c>
      <c r="C1367" s="2">
        <f>HYPERLINK("https://cao.dolgi.msk.ru/account/1010216926/", 1010216926)</f>
        <v>1010216926</v>
      </c>
      <c r="D1367">
        <v>41948.97</v>
      </c>
    </row>
    <row r="1368" spans="1:4" x14ac:dyDescent="0.25">
      <c r="A1368" t="s">
        <v>460</v>
      </c>
      <c r="B1368" t="s">
        <v>34</v>
      </c>
      <c r="C1368" s="2">
        <f>HYPERLINK("https://cao.dolgi.msk.ru/account/1010217566/", 1010217566)</f>
        <v>1010217566</v>
      </c>
      <c r="D1368">
        <v>3914.83</v>
      </c>
    </row>
    <row r="1369" spans="1:4" x14ac:dyDescent="0.25">
      <c r="A1369" t="s">
        <v>460</v>
      </c>
      <c r="B1369" t="s">
        <v>5</v>
      </c>
      <c r="C1369" s="2">
        <f>HYPERLINK("https://cao.dolgi.msk.ru/account/1010217021/", 1010217021)</f>
        <v>1010217021</v>
      </c>
      <c r="D1369">
        <v>7211.04</v>
      </c>
    </row>
    <row r="1370" spans="1:4" x14ac:dyDescent="0.25">
      <c r="A1370" t="s">
        <v>460</v>
      </c>
      <c r="B1370" t="s">
        <v>5</v>
      </c>
      <c r="C1370" s="2">
        <f>HYPERLINK("https://cao.dolgi.msk.ru/account/1010217072/", 1010217072)</f>
        <v>1010217072</v>
      </c>
      <c r="D1370">
        <v>81087.539999999994</v>
      </c>
    </row>
    <row r="1371" spans="1:4" x14ac:dyDescent="0.25">
      <c r="A1371" t="s">
        <v>460</v>
      </c>
      <c r="B1371" t="s">
        <v>5</v>
      </c>
      <c r="C1371" s="2">
        <f>HYPERLINK("https://cao.dolgi.msk.ru/account/1011013792/", 1011013792)</f>
        <v>1011013792</v>
      </c>
      <c r="D1371">
        <v>3809.04</v>
      </c>
    </row>
    <row r="1372" spans="1:4" x14ac:dyDescent="0.25">
      <c r="A1372" t="s">
        <v>460</v>
      </c>
      <c r="B1372" t="s">
        <v>28</v>
      </c>
      <c r="C1372" s="2">
        <f>HYPERLINK("https://cao.dolgi.msk.ru/account/1010217101/", 1010217101)</f>
        <v>1010217101</v>
      </c>
      <c r="D1372">
        <v>12374.71</v>
      </c>
    </row>
    <row r="1373" spans="1:4" x14ac:dyDescent="0.25">
      <c r="A1373" t="s">
        <v>461</v>
      </c>
      <c r="B1373" t="s">
        <v>53</v>
      </c>
      <c r="C1373" s="2">
        <f>HYPERLINK("https://cao.dolgi.msk.ru/account/1011429448/", 1011429448)</f>
        <v>1011429448</v>
      </c>
      <c r="D1373">
        <v>50231.77</v>
      </c>
    </row>
    <row r="1374" spans="1:4" x14ac:dyDescent="0.25">
      <c r="A1374" t="s">
        <v>461</v>
      </c>
      <c r="B1374" t="s">
        <v>462</v>
      </c>
      <c r="C1374" s="2">
        <f>HYPERLINK("https://cao.dolgi.msk.ru/account/1011429376/", 1011429376)</f>
        <v>1011429376</v>
      </c>
      <c r="D1374">
        <v>30563.05</v>
      </c>
    </row>
    <row r="1375" spans="1:4" x14ac:dyDescent="0.25">
      <c r="A1375" t="s">
        <v>461</v>
      </c>
      <c r="B1375" t="s">
        <v>277</v>
      </c>
      <c r="C1375" s="2">
        <f>HYPERLINK("https://cao.dolgi.msk.ru/account/1011429325/", 1011429325)</f>
        <v>1011429325</v>
      </c>
      <c r="D1375">
        <v>4344.34</v>
      </c>
    </row>
    <row r="1376" spans="1:4" x14ac:dyDescent="0.25">
      <c r="A1376" t="s">
        <v>461</v>
      </c>
      <c r="B1376" t="s">
        <v>277</v>
      </c>
      <c r="C1376" s="2">
        <f>HYPERLINK("https://cao.dolgi.msk.ru/account/1011429608/", 1011429608)</f>
        <v>1011429608</v>
      </c>
      <c r="D1376">
        <v>3626.69</v>
      </c>
    </row>
    <row r="1377" spans="1:4" x14ac:dyDescent="0.25">
      <c r="A1377" t="s">
        <v>461</v>
      </c>
      <c r="B1377" t="s">
        <v>128</v>
      </c>
      <c r="C1377" s="2">
        <f>HYPERLINK("https://cao.dolgi.msk.ru/account/1011429579/", 1011429579)</f>
        <v>1011429579</v>
      </c>
      <c r="D1377">
        <v>5404.06</v>
      </c>
    </row>
    <row r="1378" spans="1:4" x14ac:dyDescent="0.25">
      <c r="A1378" t="s">
        <v>461</v>
      </c>
      <c r="B1378" t="s">
        <v>101</v>
      </c>
      <c r="C1378" s="2">
        <f>HYPERLINK("https://cao.dolgi.msk.ru/account/1011429552/", 1011429552)</f>
        <v>1011429552</v>
      </c>
      <c r="D1378">
        <v>156266.70000000001</v>
      </c>
    </row>
    <row r="1379" spans="1:4" x14ac:dyDescent="0.25">
      <c r="A1379" t="s">
        <v>461</v>
      </c>
      <c r="B1379" t="s">
        <v>129</v>
      </c>
      <c r="C1379" s="2">
        <f>HYPERLINK("https://cao.dolgi.msk.ru/account/1011429405/", 1011429405)</f>
        <v>1011429405</v>
      </c>
      <c r="D1379">
        <v>6801.69</v>
      </c>
    </row>
    <row r="1380" spans="1:4" x14ac:dyDescent="0.25">
      <c r="A1380" t="s">
        <v>461</v>
      </c>
      <c r="B1380" t="s">
        <v>168</v>
      </c>
      <c r="C1380" s="2">
        <f>HYPERLINK("https://cao.dolgi.msk.ru/account/1011429392/", 1011429392)</f>
        <v>1011429392</v>
      </c>
      <c r="D1380">
        <v>9632.06</v>
      </c>
    </row>
    <row r="1381" spans="1:4" x14ac:dyDescent="0.25">
      <c r="A1381" t="s">
        <v>463</v>
      </c>
      <c r="B1381" t="s">
        <v>35</v>
      </c>
      <c r="C1381" s="2">
        <f>HYPERLINK("https://cao.dolgi.msk.ru/account/1011331854/", 1011331854)</f>
        <v>1011331854</v>
      </c>
      <c r="D1381">
        <v>16873.37</v>
      </c>
    </row>
    <row r="1382" spans="1:4" x14ac:dyDescent="0.25">
      <c r="A1382" t="s">
        <v>463</v>
      </c>
      <c r="B1382" t="s">
        <v>87</v>
      </c>
      <c r="C1382" s="2">
        <f>HYPERLINK("https://cao.dolgi.msk.ru/account/1011331993/", 1011331993)</f>
        <v>1011331993</v>
      </c>
      <c r="D1382">
        <v>10346.41</v>
      </c>
    </row>
    <row r="1383" spans="1:4" x14ac:dyDescent="0.25">
      <c r="A1383" t="s">
        <v>463</v>
      </c>
      <c r="B1383" t="s">
        <v>37</v>
      </c>
      <c r="C1383" s="2">
        <f>HYPERLINK("https://cao.dolgi.msk.ru/account/1011331811/", 1011331811)</f>
        <v>1011331811</v>
      </c>
      <c r="D1383">
        <v>10833.7</v>
      </c>
    </row>
    <row r="1384" spans="1:4" x14ac:dyDescent="0.25">
      <c r="A1384" t="s">
        <v>463</v>
      </c>
      <c r="B1384" t="s">
        <v>121</v>
      </c>
      <c r="C1384" s="2">
        <f>HYPERLINK("https://cao.dolgi.msk.ru/account/1011332064/", 1011332064)</f>
        <v>1011332064</v>
      </c>
      <c r="D1384">
        <v>15372.46</v>
      </c>
    </row>
    <row r="1385" spans="1:4" x14ac:dyDescent="0.25">
      <c r="A1385" t="s">
        <v>463</v>
      </c>
      <c r="B1385" t="s">
        <v>55</v>
      </c>
      <c r="C1385" s="2">
        <f>HYPERLINK("https://cao.dolgi.msk.ru/account/1011331774/", 1011331774)</f>
        <v>1011331774</v>
      </c>
      <c r="D1385">
        <v>9106.61</v>
      </c>
    </row>
    <row r="1386" spans="1:4" x14ac:dyDescent="0.25">
      <c r="A1386" t="s">
        <v>463</v>
      </c>
      <c r="B1386" t="s">
        <v>284</v>
      </c>
      <c r="C1386" s="2">
        <f>HYPERLINK("https://cao.dolgi.msk.ru/account/1011331934/", 1011331934)</f>
        <v>1011331934</v>
      </c>
      <c r="D1386">
        <v>44267.7</v>
      </c>
    </row>
    <row r="1387" spans="1:4" x14ac:dyDescent="0.25">
      <c r="A1387" t="s">
        <v>464</v>
      </c>
      <c r="B1387" t="s">
        <v>39</v>
      </c>
      <c r="C1387" s="2">
        <f>HYPERLINK("https://cao.dolgi.msk.ru/account/1011369836/", 1011369836)</f>
        <v>1011369836</v>
      </c>
      <c r="D1387">
        <v>112039.51</v>
      </c>
    </row>
    <row r="1388" spans="1:4" x14ac:dyDescent="0.25">
      <c r="A1388" t="s">
        <v>464</v>
      </c>
      <c r="B1388" t="s">
        <v>65</v>
      </c>
      <c r="C1388" s="2">
        <f>HYPERLINK("https://cao.dolgi.msk.ru/account/1011369465/", 1011369465)</f>
        <v>1011369465</v>
      </c>
      <c r="D1388">
        <v>181832.62</v>
      </c>
    </row>
    <row r="1389" spans="1:4" x14ac:dyDescent="0.25">
      <c r="A1389" t="s">
        <v>464</v>
      </c>
      <c r="B1389" t="s">
        <v>28</v>
      </c>
      <c r="C1389" s="2">
        <f>HYPERLINK("https://cao.dolgi.msk.ru/account/1011369748/", 1011369748)</f>
        <v>1011369748</v>
      </c>
      <c r="D1389">
        <v>60572.02</v>
      </c>
    </row>
    <row r="1390" spans="1:4" x14ac:dyDescent="0.25">
      <c r="A1390" t="s">
        <v>464</v>
      </c>
      <c r="B1390" t="s">
        <v>16</v>
      </c>
      <c r="C1390" s="2">
        <f>HYPERLINK("https://cao.dolgi.msk.ru/account/1011369764/", 1011369764)</f>
        <v>1011369764</v>
      </c>
      <c r="D1390">
        <v>43973.29</v>
      </c>
    </row>
    <row r="1391" spans="1:4" x14ac:dyDescent="0.25">
      <c r="A1391" t="s">
        <v>464</v>
      </c>
      <c r="B1391" t="s">
        <v>23</v>
      </c>
      <c r="C1391" s="2">
        <f>HYPERLINK("https://cao.dolgi.msk.ru/account/1011369713/", 1011369713)</f>
        <v>1011369713</v>
      </c>
      <c r="D1391">
        <v>104934.87</v>
      </c>
    </row>
    <row r="1392" spans="1:4" x14ac:dyDescent="0.25">
      <c r="A1392" t="s">
        <v>464</v>
      </c>
      <c r="B1392" t="s">
        <v>26</v>
      </c>
      <c r="C1392" s="2">
        <f>HYPERLINK("https://cao.dolgi.msk.ru/account/1011369641/", 1011369641)</f>
        <v>1011369641</v>
      </c>
      <c r="D1392">
        <v>52689.55</v>
      </c>
    </row>
    <row r="1393" spans="1:4" x14ac:dyDescent="0.25">
      <c r="A1393" t="s">
        <v>464</v>
      </c>
      <c r="B1393" t="s">
        <v>7</v>
      </c>
      <c r="C1393" s="2">
        <f>HYPERLINK("https://cao.dolgi.msk.ru/account/1011369633/", 1011369633)</f>
        <v>1011369633</v>
      </c>
      <c r="D1393">
        <v>933696.43</v>
      </c>
    </row>
    <row r="1394" spans="1:4" x14ac:dyDescent="0.25">
      <c r="A1394" t="s">
        <v>464</v>
      </c>
      <c r="B1394" t="s">
        <v>43</v>
      </c>
      <c r="C1394" s="2">
        <f>HYPERLINK("https://cao.dolgi.msk.ru/account/1011369684/", 1011369684)</f>
        <v>1011369684</v>
      </c>
      <c r="D1394">
        <v>11924.38</v>
      </c>
    </row>
    <row r="1395" spans="1:4" x14ac:dyDescent="0.25">
      <c r="A1395" t="s">
        <v>465</v>
      </c>
      <c r="B1395" t="s">
        <v>28</v>
      </c>
      <c r="C1395" s="2">
        <f>HYPERLINK("https://cao.dolgi.msk.ru/account/1011077593/", 1011077593)</f>
        <v>1011077593</v>
      </c>
      <c r="D1395">
        <v>179435.66</v>
      </c>
    </row>
    <row r="1396" spans="1:4" x14ac:dyDescent="0.25">
      <c r="A1396" t="s">
        <v>465</v>
      </c>
      <c r="B1396" t="s">
        <v>18</v>
      </c>
      <c r="C1396" s="2">
        <f>HYPERLINK("https://cao.dolgi.msk.ru/account/1011078035/", 1011078035)</f>
        <v>1011078035</v>
      </c>
      <c r="D1396">
        <v>7444.93</v>
      </c>
    </row>
    <row r="1397" spans="1:4" x14ac:dyDescent="0.25">
      <c r="A1397" t="s">
        <v>465</v>
      </c>
      <c r="B1397" t="s">
        <v>23</v>
      </c>
      <c r="C1397" s="2">
        <f>HYPERLINK("https://cao.dolgi.msk.ru/account/1011078043/", 1011078043)</f>
        <v>1011078043</v>
      </c>
      <c r="D1397">
        <v>283130.68</v>
      </c>
    </row>
    <row r="1398" spans="1:4" x14ac:dyDescent="0.25">
      <c r="A1398" t="s">
        <v>466</v>
      </c>
      <c r="B1398" t="s">
        <v>16</v>
      </c>
      <c r="C1398" s="2">
        <f>HYPERLINK("https://cao.dolgi.msk.ru/account/1011329279/", 1011329279)</f>
        <v>1011329279</v>
      </c>
      <c r="D1398">
        <v>24157.59</v>
      </c>
    </row>
    <row r="1399" spans="1:4" x14ac:dyDescent="0.25">
      <c r="A1399" t="s">
        <v>467</v>
      </c>
      <c r="B1399" t="s">
        <v>9</v>
      </c>
      <c r="C1399" s="2">
        <f>HYPERLINK("https://cao.dolgi.msk.ru/account/1011390272/", 1011390272)</f>
        <v>1011390272</v>
      </c>
      <c r="D1399">
        <v>84468.1</v>
      </c>
    </row>
    <row r="1400" spans="1:4" x14ac:dyDescent="0.25">
      <c r="A1400" t="s">
        <v>467</v>
      </c>
      <c r="B1400" t="s">
        <v>28</v>
      </c>
      <c r="C1400" s="2">
        <f>HYPERLINK("https://cao.dolgi.msk.ru/account/1011390395/", 1011390395)</f>
        <v>1011390395</v>
      </c>
      <c r="D1400">
        <v>698279.02</v>
      </c>
    </row>
    <row r="1401" spans="1:4" x14ac:dyDescent="0.25">
      <c r="A1401" t="s">
        <v>467</v>
      </c>
      <c r="B1401" t="s">
        <v>18</v>
      </c>
      <c r="C1401" s="2">
        <f>HYPERLINK("https://cao.dolgi.msk.ru/account/1011390571/", 1011390571)</f>
        <v>1011390571</v>
      </c>
      <c r="D1401">
        <v>101055.98</v>
      </c>
    </row>
    <row r="1402" spans="1:4" x14ac:dyDescent="0.25">
      <c r="A1402" t="s">
        <v>467</v>
      </c>
      <c r="B1402" t="s">
        <v>106</v>
      </c>
      <c r="C1402" s="2">
        <f>HYPERLINK("https://cao.dolgi.msk.ru/account/1011390547/", 1011390547)</f>
        <v>1011390547</v>
      </c>
      <c r="D1402">
        <v>14234.87</v>
      </c>
    </row>
    <row r="1403" spans="1:4" x14ac:dyDescent="0.25">
      <c r="A1403" t="s">
        <v>467</v>
      </c>
      <c r="B1403" t="s">
        <v>49</v>
      </c>
      <c r="C1403" s="2">
        <f>HYPERLINK("https://cao.dolgi.msk.ru/account/1011390459/", 1011390459)</f>
        <v>1011390459</v>
      </c>
      <c r="D1403">
        <v>16451.46</v>
      </c>
    </row>
    <row r="1404" spans="1:4" x14ac:dyDescent="0.25">
      <c r="A1404" t="s">
        <v>467</v>
      </c>
      <c r="B1404" t="s">
        <v>21</v>
      </c>
      <c r="C1404" s="2">
        <f>HYPERLINK("https://cao.dolgi.msk.ru/account/1011390475/", 1011390475)</f>
        <v>1011390475</v>
      </c>
      <c r="D1404">
        <v>182532.2</v>
      </c>
    </row>
    <row r="1405" spans="1:4" x14ac:dyDescent="0.25">
      <c r="A1405" t="s">
        <v>467</v>
      </c>
      <c r="B1405" t="s">
        <v>53</v>
      </c>
      <c r="C1405" s="2">
        <f>HYPERLINK("https://cao.dolgi.msk.ru/account/1011390539/", 1011390539)</f>
        <v>1011390539</v>
      </c>
      <c r="D1405">
        <v>140432.74</v>
      </c>
    </row>
    <row r="1406" spans="1:4" x14ac:dyDescent="0.25">
      <c r="A1406" t="s">
        <v>468</v>
      </c>
      <c r="B1406" t="s">
        <v>14</v>
      </c>
      <c r="C1406" s="2">
        <f>HYPERLINK("https://cao.dolgi.msk.ru/account/1011309753/", 1011309753)</f>
        <v>1011309753</v>
      </c>
      <c r="D1406">
        <v>7915.57</v>
      </c>
    </row>
    <row r="1407" spans="1:4" x14ac:dyDescent="0.25">
      <c r="A1407" t="s">
        <v>468</v>
      </c>
      <c r="B1407" t="s">
        <v>39</v>
      </c>
      <c r="C1407" s="2">
        <f>HYPERLINK("https://cao.dolgi.msk.ru/account/1011310113/", 1011310113)</f>
        <v>1011310113</v>
      </c>
      <c r="D1407">
        <v>40952.82</v>
      </c>
    </row>
    <row r="1408" spans="1:4" x14ac:dyDescent="0.25">
      <c r="A1408" t="s">
        <v>468</v>
      </c>
      <c r="B1408" t="s">
        <v>76</v>
      </c>
      <c r="C1408" s="2">
        <f>HYPERLINK("https://cao.dolgi.msk.ru/account/1011309788/", 1011309788)</f>
        <v>1011309788</v>
      </c>
      <c r="D1408">
        <v>5210.3900000000003</v>
      </c>
    </row>
    <row r="1409" spans="1:4" x14ac:dyDescent="0.25">
      <c r="A1409" t="s">
        <v>468</v>
      </c>
      <c r="B1409" t="s">
        <v>16</v>
      </c>
      <c r="C1409" s="2">
        <f>HYPERLINK("https://cao.dolgi.msk.ru/account/1011309833/", 1011309833)</f>
        <v>1011309833</v>
      </c>
      <c r="D1409">
        <v>78288.210000000006</v>
      </c>
    </row>
    <row r="1410" spans="1:4" x14ac:dyDescent="0.25">
      <c r="A1410" t="s">
        <v>468</v>
      </c>
      <c r="B1410" t="s">
        <v>46</v>
      </c>
      <c r="C1410" s="2">
        <f>HYPERLINK("https://cao.dolgi.msk.ru/account/1011310201/", 1011310201)</f>
        <v>1011310201</v>
      </c>
      <c r="D1410">
        <v>22574.14</v>
      </c>
    </row>
    <row r="1411" spans="1:4" x14ac:dyDescent="0.25">
      <c r="A1411" t="s">
        <v>468</v>
      </c>
      <c r="B1411" t="s">
        <v>105</v>
      </c>
      <c r="C1411" s="2">
        <f>HYPERLINK("https://cao.dolgi.msk.ru/account/1011310148/", 1011310148)</f>
        <v>1011310148</v>
      </c>
      <c r="D1411">
        <v>10638.78</v>
      </c>
    </row>
    <row r="1412" spans="1:4" x14ac:dyDescent="0.25">
      <c r="A1412" t="s">
        <v>468</v>
      </c>
      <c r="B1412" t="s">
        <v>26</v>
      </c>
      <c r="C1412" s="2">
        <f>HYPERLINK("https://cao.dolgi.msk.ru/account/1011309526/", 1011309526)</f>
        <v>1011309526</v>
      </c>
      <c r="D1412">
        <v>132847.35999999999</v>
      </c>
    </row>
    <row r="1413" spans="1:4" x14ac:dyDescent="0.25">
      <c r="A1413" t="s">
        <v>468</v>
      </c>
      <c r="B1413" t="s">
        <v>7</v>
      </c>
      <c r="C1413" s="2">
        <f>HYPERLINK("https://cao.dolgi.msk.ru/account/1011309518/", 1011309518)</f>
        <v>1011309518</v>
      </c>
      <c r="D1413">
        <v>9927.01</v>
      </c>
    </row>
    <row r="1414" spans="1:4" x14ac:dyDescent="0.25">
      <c r="A1414" t="s">
        <v>468</v>
      </c>
      <c r="B1414" t="s">
        <v>52</v>
      </c>
      <c r="C1414" s="2">
        <f>HYPERLINK("https://cao.dolgi.msk.ru/account/1011309649/", 1011309649)</f>
        <v>1011309649</v>
      </c>
      <c r="D1414">
        <v>2937.04</v>
      </c>
    </row>
    <row r="1415" spans="1:4" x14ac:dyDescent="0.25">
      <c r="A1415" t="s">
        <v>468</v>
      </c>
      <c r="B1415" t="s">
        <v>52</v>
      </c>
      <c r="C1415" s="2">
        <f>HYPERLINK("https://cao.dolgi.msk.ru/account/1011309796/", 1011309796)</f>
        <v>1011309796</v>
      </c>
      <c r="D1415">
        <v>28743.4</v>
      </c>
    </row>
    <row r="1416" spans="1:4" x14ac:dyDescent="0.25">
      <c r="A1416" t="s">
        <v>468</v>
      </c>
      <c r="B1416" t="s">
        <v>41</v>
      </c>
      <c r="C1416" s="2">
        <f>HYPERLINK("https://cao.dolgi.msk.ru/account/1011309761/", 1011309761)</f>
        <v>1011309761</v>
      </c>
      <c r="D1416">
        <v>159606.32</v>
      </c>
    </row>
    <row r="1417" spans="1:4" x14ac:dyDescent="0.25">
      <c r="A1417" t="s">
        <v>468</v>
      </c>
      <c r="B1417" t="s">
        <v>49</v>
      </c>
      <c r="C1417" s="2">
        <f>HYPERLINK("https://cao.dolgi.msk.ru/account/1011309841/", 1011309841)</f>
        <v>1011309841</v>
      </c>
      <c r="D1417">
        <v>6632.04</v>
      </c>
    </row>
    <row r="1418" spans="1:4" x14ac:dyDescent="0.25">
      <c r="A1418" t="s">
        <v>468</v>
      </c>
      <c r="B1418" t="s">
        <v>49</v>
      </c>
      <c r="C1418" s="2">
        <f>HYPERLINK("https://cao.dolgi.msk.ru/account/1011510756/", 1011510756)</f>
        <v>1011510756</v>
      </c>
      <c r="D1418">
        <v>5194.4399999999996</v>
      </c>
    </row>
    <row r="1419" spans="1:4" x14ac:dyDescent="0.25">
      <c r="A1419" t="s">
        <v>468</v>
      </c>
      <c r="B1419" t="s">
        <v>21</v>
      </c>
      <c r="C1419" s="2">
        <f>HYPERLINK("https://cao.dolgi.msk.ru/account/1011309462/", 1011309462)</f>
        <v>1011309462</v>
      </c>
      <c r="D1419">
        <v>44755.27</v>
      </c>
    </row>
    <row r="1420" spans="1:4" x14ac:dyDescent="0.25">
      <c r="A1420" t="s">
        <v>468</v>
      </c>
      <c r="B1420" t="s">
        <v>53</v>
      </c>
      <c r="C1420" s="2">
        <f>HYPERLINK("https://cao.dolgi.msk.ru/account/1011309964/", 1011309964)</f>
        <v>1011309964</v>
      </c>
      <c r="D1420">
        <v>200926.31</v>
      </c>
    </row>
    <row r="1421" spans="1:4" x14ac:dyDescent="0.25">
      <c r="A1421" t="s">
        <v>468</v>
      </c>
      <c r="B1421" t="s">
        <v>31</v>
      </c>
      <c r="C1421" s="2">
        <f>HYPERLINK("https://cao.dolgi.msk.ru/account/1011309737/", 1011309737)</f>
        <v>1011309737</v>
      </c>
      <c r="D1421">
        <v>13990.1</v>
      </c>
    </row>
    <row r="1422" spans="1:4" x14ac:dyDescent="0.25">
      <c r="A1422" t="s">
        <v>468</v>
      </c>
      <c r="B1422" t="s">
        <v>42</v>
      </c>
      <c r="C1422" s="2">
        <f>HYPERLINK("https://cao.dolgi.msk.ru/account/1011309323/", 1011309323)</f>
        <v>1011309323</v>
      </c>
      <c r="D1422">
        <v>33360.61</v>
      </c>
    </row>
    <row r="1423" spans="1:4" x14ac:dyDescent="0.25">
      <c r="A1423" t="s">
        <v>468</v>
      </c>
      <c r="B1423" t="s">
        <v>119</v>
      </c>
      <c r="C1423" s="2">
        <f>HYPERLINK("https://cao.dolgi.msk.ru/account/1011310412/", 1011310412)</f>
        <v>1011310412</v>
      </c>
      <c r="D1423">
        <v>2682.64</v>
      </c>
    </row>
    <row r="1424" spans="1:4" x14ac:dyDescent="0.25">
      <c r="A1424" t="s">
        <v>468</v>
      </c>
      <c r="B1424" t="s">
        <v>141</v>
      </c>
      <c r="C1424" s="2">
        <f>HYPERLINK("https://cao.dolgi.msk.ru/account/1011309331/", 1011309331)</f>
        <v>1011309331</v>
      </c>
      <c r="D1424">
        <v>148980.46</v>
      </c>
    </row>
    <row r="1425" spans="1:4" x14ac:dyDescent="0.25">
      <c r="A1425" t="s">
        <v>468</v>
      </c>
      <c r="B1425" t="s">
        <v>141</v>
      </c>
      <c r="C1425" s="2">
        <f>HYPERLINK("https://cao.dolgi.msk.ru/account/1011309542/", 1011309542)</f>
        <v>1011309542</v>
      </c>
      <c r="D1425">
        <v>8460.65</v>
      </c>
    </row>
    <row r="1426" spans="1:4" x14ac:dyDescent="0.25">
      <c r="A1426" t="s">
        <v>468</v>
      </c>
      <c r="B1426" t="s">
        <v>141</v>
      </c>
      <c r="C1426" s="2">
        <f>HYPERLINK("https://cao.dolgi.msk.ru/account/1011310009/", 1011310009)</f>
        <v>1011310009</v>
      </c>
      <c r="D1426">
        <v>8353.27</v>
      </c>
    </row>
    <row r="1427" spans="1:4" x14ac:dyDescent="0.25">
      <c r="A1427" t="s">
        <v>468</v>
      </c>
      <c r="B1427" t="s">
        <v>141</v>
      </c>
      <c r="C1427" s="2">
        <f>HYPERLINK("https://cao.dolgi.msk.ru/account/1011310017/", 1011310017)</f>
        <v>1011310017</v>
      </c>
      <c r="D1427">
        <v>8264.4599999999991</v>
      </c>
    </row>
    <row r="1428" spans="1:4" x14ac:dyDescent="0.25">
      <c r="A1428" t="s">
        <v>468</v>
      </c>
      <c r="B1428" t="s">
        <v>33</v>
      </c>
      <c r="C1428" s="2">
        <f>HYPERLINK("https://cao.dolgi.msk.ru/account/1011310199/", 1011310199)</f>
        <v>1011310199</v>
      </c>
      <c r="D1428">
        <v>24754.87</v>
      </c>
    </row>
    <row r="1429" spans="1:4" x14ac:dyDescent="0.25">
      <c r="A1429" t="s">
        <v>469</v>
      </c>
      <c r="B1429" t="s">
        <v>37</v>
      </c>
      <c r="C1429" s="2">
        <f>HYPERLINK("https://cao.dolgi.msk.ru/account/1011136282/", 1011136282)</f>
        <v>1011136282</v>
      </c>
      <c r="D1429">
        <v>41928.47</v>
      </c>
    </row>
    <row r="1430" spans="1:4" x14ac:dyDescent="0.25">
      <c r="A1430" t="s">
        <v>469</v>
      </c>
      <c r="B1430" t="s">
        <v>143</v>
      </c>
      <c r="C1430" s="2">
        <f>HYPERLINK("https://cao.dolgi.msk.ru/account/1011136477/", 1011136477)</f>
        <v>1011136477</v>
      </c>
      <c r="D1430">
        <v>256039.62</v>
      </c>
    </row>
    <row r="1431" spans="1:4" x14ac:dyDescent="0.25">
      <c r="A1431" t="s">
        <v>469</v>
      </c>
      <c r="B1431" t="s">
        <v>240</v>
      </c>
      <c r="C1431" s="2">
        <f>HYPERLINK("https://cao.dolgi.msk.ru/account/1011136418/", 1011136418)</f>
        <v>1011136418</v>
      </c>
      <c r="D1431">
        <v>4242.46</v>
      </c>
    </row>
    <row r="1432" spans="1:4" x14ac:dyDescent="0.25">
      <c r="A1432" t="s">
        <v>470</v>
      </c>
      <c r="B1432" t="s">
        <v>46</v>
      </c>
      <c r="C1432" s="2">
        <f>HYPERLINK("https://cao.dolgi.msk.ru/account/1011437659/", 1011437659)</f>
        <v>1011437659</v>
      </c>
      <c r="D1432">
        <v>4307.54</v>
      </c>
    </row>
    <row r="1433" spans="1:4" x14ac:dyDescent="0.25">
      <c r="A1433" t="s">
        <v>470</v>
      </c>
      <c r="B1433" t="s">
        <v>106</v>
      </c>
      <c r="C1433" s="2">
        <f>HYPERLINK("https://cao.dolgi.msk.ru/account/1011437261/", 1011437261)</f>
        <v>1011437261</v>
      </c>
      <c r="D1433">
        <v>6752.86</v>
      </c>
    </row>
    <row r="1434" spans="1:4" x14ac:dyDescent="0.25">
      <c r="A1434" t="s">
        <v>470</v>
      </c>
      <c r="B1434" t="s">
        <v>86</v>
      </c>
      <c r="C1434" s="2">
        <f>HYPERLINK("https://cao.dolgi.msk.ru/account/1011437595/", 1011437595)</f>
        <v>1011437595</v>
      </c>
      <c r="D1434">
        <v>14135.72</v>
      </c>
    </row>
    <row r="1435" spans="1:4" x14ac:dyDescent="0.25">
      <c r="A1435" t="s">
        <v>470</v>
      </c>
      <c r="B1435" t="s">
        <v>101</v>
      </c>
      <c r="C1435" s="2">
        <f>HYPERLINK("https://cao.dolgi.msk.ru/account/1011437245/", 1011437245)</f>
        <v>1011437245</v>
      </c>
      <c r="D1435">
        <v>13499.3</v>
      </c>
    </row>
    <row r="1436" spans="1:4" x14ac:dyDescent="0.25">
      <c r="A1436" t="s">
        <v>470</v>
      </c>
      <c r="B1436" t="s">
        <v>101</v>
      </c>
      <c r="C1436" s="2">
        <f>HYPERLINK("https://cao.dolgi.msk.ru/account/1011437317/", 1011437317)</f>
        <v>1011437317</v>
      </c>
      <c r="D1436">
        <v>4569.8</v>
      </c>
    </row>
    <row r="1437" spans="1:4" x14ac:dyDescent="0.25">
      <c r="A1437" t="s">
        <v>470</v>
      </c>
      <c r="B1437" t="s">
        <v>141</v>
      </c>
      <c r="C1437" s="2">
        <f>HYPERLINK("https://cao.dolgi.msk.ru/account/1011437149/", 1011437149)</f>
        <v>1011437149</v>
      </c>
      <c r="D1437">
        <v>148455.20000000001</v>
      </c>
    </row>
    <row r="1438" spans="1:4" x14ac:dyDescent="0.25">
      <c r="A1438" t="s">
        <v>470</v>
      </c>
      <c r="B1438" t="s">
        <v>121</v>
      </c>
      <c r="C1438" s="2">
        <f>HYPERLINK("https://cao.dolgi.msk.ru/account/1011437296/", 1011437296)</f>
        <v>1011437296</v>
      </c>
      <c r="D1438">
        <v>12052.33</v>
      </c>
    </row>
    <row r="1439" spans="1:4" x14ac:dyDescent="0.25">
      <c r="A1439" t="s">
        <v>471</v>
      </c>
      <c r="B1439" t="s">
        <v>472</v>
      </c>
      <c r="C1439" s="2">
        <f>HYPERLINK("https://cao.dolgi.msk.ru/account/1011381333/", 1011381333)</f>
        <v>1011381333</v>
      </c>
      <c r="D1439">
        <v>12255.39</v>
      </c>
    </row>
    <row r="1440" spans="1:4" x14ac:dyDescent="0.25">
      <c r="A1440" t="s">
        <v>471</v>
      </c>
      <c r="B1440" t="s">
        <v>65</v>
      </c>
      <c r="C1440" s="2">
        <f>HYPERLINK("https://cao.dolgi.msk.ru/account/1011381317/", 1011381317)</f>
        <v>1011381317</v>
      </c>
      <c r="D1440">
        <v>10956.52</v>
      </c>
    </row>
    <row r="1441" spans="1:4" x14ac:dyDescent="0.25">
      <c r="A1441" t="s">
        <v>471</v>
      </c>
      <c r="B1441" t="s">
        <v>9</v>
      </c>
      <c r="C1441" s="2">
        <f>HYPERLINK("https://cao.dolgi.msk.ru/account/1011381157/", 1011381157)</f>
        <v>1011381157</v>
      </c>
      <c r="D1441">
        <v>144526.37</v>
      </c>
    </row>
    <row r="1442" spans="1:4" x14ac:dyDescent="0.25">
      <c r="A1442" t="s">
        <v>471</v>
      </c>
      <c r="B1442" t="s">
        <v>10</v>
      </c>
      <c r="C1442" s="2">
        <f>HYPERLINK("https://cao.dolgi.msk.ru/account/1011534133/", 1011534133)</f>
        <v>1011534133</v>
      </c>
      <c r="D1442">
        <v>3595.59</v>
      </c>
    </row>
    <row r="1443" spans="1:4" x14ac:dyDescent="0.25">
      <c r="A1443" t="s">
        <v>471</v>
      </c>
      <c r="B1443" t="s">
        <v>28</v>
      </c>
      <c r="C1443" s="2">
        <f>HYPERLINK("https://cao.dolgi.msk.ru/account/1011381114/", 1011381114)</f>
        <v>1011381114</v>
      </c>
      <c r="D1443">
        <v>128227.97</v>
      </c>
    </row>
    <row r="1444" spans="1:4" x14ac:dyDescent="0.25">
      <c r="A1444" t="s">
        <v>471</v>
      </c>
      <c r="B1444" t="s">
        <v>28</v>
      </c>
      <c r="C1444" s="2">
        <f>HYPERLINK("https://cao.dolgi.msk.ru/account/1011506044/", 1011506044)</f>
        <v>1011506044</v>
      </c>
      <c r="D1444">
        <v>10016.99</v>
      </c>
    </row>
    <row r="1445" spans="1:4" x14ac:dyDescent="0.25">
      <c r="A1445" t="s">
        <v>471</v>
      </c>
      <c r="B1445" t="s">
        <v>28</v>
      </c>
      <c r="C1445" s="2">
        <f>HYPERLINK("https://cao.dolgi.msk.ru/account/1011526512/", 1011526512)</f>
        <v>1011526512</v>
      </c>
      <c r="D1445">
        <v>20675.78</v>
      </c>
    </row>
    <row r="1446" spans="1:4" x14ac:dyDescent="0.25">
      <c r="A1446" t="s">
        <v>471</v>
      </c>
      <c r="B1446" t="s">
        <v>46</v>
      </c>
      <c r="C1446" s="2">
        <f>HYPERLINK("https://cao.dolgi.msk.ru/account/1011381237/", 1011381237)</f>
        <v>1011381237</v>
      </c>
      <c r="D1446">
        <v>17677.82</v>
      </c>
    </row>
    <row r="1447" spans="1:4" x14ac:dyDescent="0.25">
      <c r="A1447" t="s">
        <v>473</v>
      </c>
      <c r="B1447" t="s">
        <v>9</v>
      </c>
      <c r="C1447" s="2">
        <f>HYPERLINK("https://cao.dolgi.msk.ru/account/1010419838/", 1010419838)</f>
        <v>1010419838</v>
      </c>
      <c r="D1447">
        <v>18719.689999999999</v>
      </c>
    </row>
    <row r="1448" spans="1:4" x14ac:dyDescent="0.25">
      <c r="A1448" t="s">
        <v>473</v>
      </c>
      <c r="B1448" t="s">
        <v>7</v>
      </c>
      <c r="C1448" s="2">
        <f>HYPERLINK("https://cao.dolgi.msk.ru/account/1011534141/", 1011534141)</f>
        <v>1011534141</v>
      </c>
      <c r="D1448">
        <v>8736.84</v>
      </c>
    </row>
    <row r="1449" spans="1:4" x14ac:dyDescent="0.25">
      <c r="A1449" t="s">
        <v>473</v>
      </c>
      <c r="B1449" t="s">
        <v>29</v>
      </c>
      <c r="C1449" s="2">
        <f>HYPERLINK("https://cao.dolgi.msk.ru/account/1011130024/", 1011130024)</f>
        <v>1011130024</v>
      </c>
      <c r="D1449">
        <v>3387.99</v>
      </c>
    </row>
    <row r="1450" spans="1:4" x14ac:dyDescent="0.25">
      <c r="A1450" t="s">
        <v>473</v>
      </c>
      <c r="B1450" t="s">
        <v>41</v>
      </c>
      <c r="C1450" s="2">
        <f>HYPERLINK("https://cao.dolgi.msk.ru/account/1010420003/", 1010420003)</f>
        <v>1010420003</v>
      </c>
      <c r="D1450">
        <v>91595.32</v>
      </c>
    </row>
    <row r="1451" spans="1:4" x14ac:dyDescent="0.25">
      <c r="A1451" t="s">
        <v>473</v>
      </c>
      <c r="B1451" t="s">
        <v>108</v>
      </c>
      <c r="C1451" s="2">
        <f>HYPERLINK("https://cao.dolgi.msk.ru/account/1011534168/", 1011534168)</f>
        <v>1011534168</v>
      </c>
      <c r="D1451">
        <v>2951.28</v>
      </c>
    </row>
    <row r="1452" spans="1:4" x14ac:dyDescent="0.25">
      <c r="A1452" t="s">
        <v>473</v>
      </c>
      <c r="B1452" t="s">
        <v>20</v>
      </c>
      <c r="C1452" s="2">
        <f>HYPERLINK("https://cao.dolgi.msk.ru/account/1011530378/", 1011530378)</f>
        <v>1011530378</v>
      </c>
      <c r="D1452">
        <v>34275.839999999997</v>
      </c>
    </row>
    <row r="1453" spans="1:4" x14ac:dyDescent="0.25">
      <c r="A1453" t="s">
        <v>474</v>
      </c>
      <c r="B1453" t="s">
        <v>23</v>
      </c>
      <c r="C1453" s="2">
        <f>HYPERLINK("https://cao.dolgi.msk.ru/account/1011335505/", 1011335505)</f>
        <v>1011335505</v>
      </c>
      <c r="D1453">
        <v>6407.02</v>
      </c>
    </row>
    <row r="1454" spans="1:4" x14ac:dyDescent="0.25">
      <c r="A1454" t="s">
        <v>474</v>
      </c>
      <c r="B1454" t="s">
        <v>29</v>
      </c>
      <c r="C1454" s="2">
        <f>HYPERLINK("https://cao.dolgi.msk.ru/account/1011335572/", 1011335572)</f>
        <v>1011335572</v>
      </c>
      <c r="D1454">
        <v>59148.47</v>
      </c>
    </row>
    <row r="1455" spans="1:4" x14ac:dyDescent="0.25">
      <c r="A1455" t="s">
        <v>474</v>
      </c>
      <c r="B1455" t="s">
        <v>94</v>
      </c>
      <c r="C1455" s="2">
        <f>HYPERLINK("https://cao.dolgi.msk.ru/account/1011335441/", 1011335441)</f>
        <v>1011335441</v>
      </c>
      <c r="D1455">
        <v>9594.86</v>
      </c>
    </row>
    <row r="1456" spans="1:4" x14ac:dyDescent="0.25">
      <c r="A1456" t="s">
        <v>475</v>
      </c>
      <c r="B1456" t="s">
        <v>13</v>
      </c>
      <c r="C1456" s="2">
        <f>HYPERLINK("https://cao.dolgi.msk.ru/account/1011404128/", 1011404128)</f>
        <v>1011404128</v>
      </c>
      <c r="D1456">
        <v>15051.78</v>
      </c>
    </row>
    <row r="1457" spans="1:4" x14ac:dyDescent="0.25">
      <c r="A1457" t="s">
        <v>475</v>
      </c>
      <c r="B1457" t="s">
        <v>46</v>
      </c>
      <c r="C1457" s="2">
        <f>HYPERLINK("https://cao.dolgi.msk.ru/account/1011404371/", 1011404371)</f>
        <v>1011404371</v>
      </c>
      <c r="D1457">
        <v>143397.29999999999</v>
      </c>
    </row>
    <row r="1458" spans="1:4" x14ac:dyDescent="0.25">
      <c r="A1458" t="s">
        <v>475</v>
      </c>
      <c r="B1458" t="s">
        <v>23</v>
      </c>
      <c r="C1458" s="2">
        <f>HYPERLINK("https://cao.dolgi.msk.ru/account/1011404531/", 1011404531)</f>
        <v>1011404531</v>
      </c>
      <c r="D1458">
        <v>8218.68</v>
      </c>
    </row>
    <row r="1459" spans="1:4" x14ac:dyDescent="0.25">
      <c r="A1459" t="s">
        <v>475</v>
      </c>
      <c r="B1459" t="s">
        <v>50</v>
      </c>
      <c r="C1459" s="2">
        <f>HYPERLINK("https://cao.dolgi.msk.ru/account/1011404662/", 1011404662)</f>
        <v>1011404662</v>
      </c>
      <c r="D1459">
        <v>15588.64</v>
      </c>
    </row>
    <row r="1460" spans="1:4" x14ac:dyDescent="0.25">
      <c r="A1460" t="s">
        <v>475</v>
      </c>
      <c r="B1460" t="s">
        <v>44</v>
      </c>
      <c r="C1460" s="2">
        <f>HYPERLINK("https://cao.dolgi.msk.ru/account/1011404785/", 1011404785)</f>
        <v>1011404785</v>
      </c>
      <c r="D1460">
        <v>11470.18</v>
      </c>
    </row>
    <row r="1461" spans="1:4" x14ac:dyDescent="0.25">
      <c r="A1461" t="s">
        <v>475</v>
      </c>
      <c r="B1461" t="s">
        <v>119</v>
      </c>
      <c r="C1461" s="2">
        <f>HYPERLINK("https://cao.dolgi.msk.ru/account/1011404478/", 1011404478)</f>
        <v>1011404478</v>
      </c>
      <c r="D1461">
        <v>12605.21</v>
      </c>
    </row>
    <row r="1462" spans="1:4" x14ac:dyDescent="0.25">
      <c r="A1462" t="s">
        <v>475</v>
      </c>
      <c r="B1462" t="s">
        <v>121</v>
      </c>
      <c r="C1462" s="2">
        <f>HYPERLINK("https://cao.dolgi.msk.ru/account/1011404734/", 1011404734)</f>
        <v>1011404734</v>
      </c>
      <c r="D1462">
        <v>13928.14</v>
      </c>
    </row>
    <row r="1463" spans="1:4" x14ac:dyDescent="0.25">
      <c r="A1463" t="s">
        <v>476</v>
      </c>
      <c r="B1463" t="s">
        <v>65</v>
      </c>
      <c r="C1463" s="2">
        <f>HYPERLINK("https://cao.dolgi.msk.ru/account/1011336081/", 1011336081)</f>
        <v>1011336081</v>
      </c>
      <c r="D1463">
        <v>79699.02</v>
      </c>
    </row>
    <row r="1464" spans="1:4" x14ac:dyDescent="0.25">
      <c r="A1464" t="s">
        <v>476</v>
      </c>
      <c r="B1464" t="s">
        <v>41</v>
      </c>
      <c r="C1464" s="2">
        <f>HYPERLINK("https://cao.dolgi.msk.ru/account/1011336209/", 1011336209)</f>
        <v>1011336209</v>
      </c>
      <c r="D1464">
        <v>28859.27</v>
      </c>
    </row>
    <row r="1465" spans="1:4" x14ac:dyDescent="0.25">
      <c r="A1465" t="s">
        <v>476</v>
      </c>
      <c r="B1465" t="s">
        <v>94</v>
      </c>
      <c r="C1465" s="2">
        <f>HYPERLINK("https://cao.dolgi.msk.ru/account/1011336268/", 1011336268)</f>
        <v>1011336268</v>
      </c>
      <c r="D1465">
        <v>141610.57</v>
      </c>
    </row>
    <row r="1466" spans="1:4" x14ac:dyDescent="0.25">
      <c r="A1466" t="s">
        <v>476</v>
      </c>
      <c r="B1466" t="s">
        <v>31</v>
      </c>
      <c r="C1466" s="2">
        <f>HYPERLINK("https://cao.dolgi.msk.ru/account/1011336292/", 1011336292)</f>
        <v>1011336292</v>
      </c>
      <c r="D1466">
        <v>14359.6</v>
      </c>
    </row>
    <row r="1467" spans="1:4" x14ac:dyDescent="0.25">
      <c r="A1467" t="s">
        <v>476</v>
      </c>
      <c r="B1467" t="s">
        <v>277</v>
      </c>
      <c r="C1467" s="2">
        <f>HYPERLINK("https://cao.dolgi.msk.ru/account/1011335951/", 1011335951)</f>
        <v>1011335951</v>
      </c>
      <c r="D1467">
        <v>18329.02</v>
      </c>
    </row>
    <row r="1468" spans="1:4" x14ac:dyDescent="0.25">
      <c r="A1468" t="s">
        <v>476</v>
      </c>
      <c r="B1468" t="s">
        <v>33</v>
      </c>
      <c r="C1468" s="2">
        <f>HYPERLINK("https://cao.dolgi.msk.ru/account/1011336217/", 1011336217)</f>
        <v>1011336217</v>
      </c>
      <c r="D1468">
        <v>9746.74</v>
      </c>
    </row>
    <row r="1469" spans="1:4" x14ac:dyDescent="0.25">
      <c r="A1469" t="s">
        <v>477</v>
      </c>
      <c r="B1469" t="s">
        <v>9</v>
      </c>
      <c r="C1469" s="2">
        <f>HYPERLINK("https://cao.dolgi.msk.ru/account/1011336583/", 1011336583)</f>
        <v>1011336583</v>
      </c>
      <c r="D1469">
        <v>21120.03</v>
      </c>
    </row>
    <row r="1470" spans="1:4" x14ac:dyDescent="0.25">
      <c r="A1470" t="s">
        <v>477</v>
      </c>
      <c r="B1470" t="s">
        <v>5</v>
      </c>
      <c r="C1470" s="2">
        <f>HYPERLINK("https://cao.dolgi.msk.ru/account/1011336559/", 1011336559)</f>
        <v>1011336559</v>
      </c>
      <c r="D1470">
        <v>17764.580000000002</v>
      </c>
    </row>
    <row r="1471" spans="1:4" x14ac:dyDescent="0.25">
      <c r="A1471" t="s">
        <v>477</v>
      </c>
      <c r="B1471" t="s">
        <v>46</v>
      </c>
      <c r="C1471" s="2">
        <f>HYPERLINK("https://cao.dolgi.msk.ru/account/1011336698/", 1011336698)</f>
        <v>1011336698</v>
      </c>
      <c r="D1471">
        <v>54216.25</v>
      </c>
    </row>
    <row r="1472" spans="1:4" x14ac:dyDescent="0.25">
      <c r="A1472" t="s">
        <v>477</v>
      </c>
      <c r="B1472" t="s">
        <v>26</v>
      </c>
      <c r="C1472" s="2">
        <f>HYPERLINK("https://cao.dolgi.msk.ru/account/1011336639/", 1011336639)</f>
        <v>1011336639</v>
      </c>
      <c r="D1472">
        <v>40955.300000000003</v>
      </c>
    </row>
    <row r="1473" spans="1:4" x14ac:dyDescent="0.25">
      <c r="A1473" t="s">
        <v>477</v>
      </c>
      <c r="B1473" t="s">
        <v>52</v>
      </c>
      <c r="C1473" s="2">
        <f>HYPERLINK("https://cao.dolgi.msk.ru/account/1011336487/", 1011336487)</f>
        <v>1011336487</v>
      </c>
      <c r="D1473">
        <v>98099.89</v>
      </c>
    </row>
    <row r="1474" spans="1:4" x14ac:dyDescent="0.25">
      <c r="A1474" t="s">
        <v>477</v>
      </c>
      <c r="B1474" t="s">
        <v>52</v>
      </c>
      <c r="C1474" s="2">
        <f>HYPERLINK("https://cao.dolgi.msk.ru/account/1011336516/", 1011336516)</f>
        <v>1011336516</v>
      </c>
      <c r="D1474">
        <v>139107.65</v>
      </c>
    </row>
    <row r="1475" spans="1:4" x14ac:dyDescent="0.25">
      <c r="A1475" t="s">
        <v>477</v>
      </c>
      <c r="B1475" t="s">
        <v>52</v>
      </c>
      <c r="C1475" s="2">
        <f>HYPERLINK("https://cao.dolgi.msk.ru/account/1011336727/", 1011336727)</f>
        <v>1011336727</v>
      </c>
      <c r="D1475">
        <v>35543.67</v>
      </c>
    </row>
    <row r="1476" spans="1:4" x14ac:dyDescent="0.25">
      <c r="A1476" t="s">
        <v>477</v>
      </c>
      <c r="B1476" t="s">
        <v>52</v>
      </c>
      <c r="C1476" s="2">
        <f>HYPERLINK("https://cao.dolgi.msk.ru/account/1011336786/", 1011336786)</f>
        <v>1011336786</v>
      </c>
      <c r="D1476">
        <v>23482.65</v>
      </c>
    </row>
    <row r="1477" spans="1:4" x14ac:dyDescent="0.25">
      <c r="A1477" t="s">
        <v>477</v>
      </c>
      <c r="B1477" t="s">
        <v>108</v>
      </c>
      <c r="C1477" s="2">
        <f>HYPERLINK("https://cao.dolgi.msk.ru/account/1011336575/", 1011336575)</f>
        <v>1011336575</v>
      </c>
      <c r="D1477">
        <v>24610.39</v>
      </c>
    </row>
    <row r="1478" spans="1:4" x14ac:dyDescent="0.25">
      <c r="A1478" t="s">
        <v>477</v>
      </c>
      <c r="B1478" t="s">
        <v>50</v>
      </c>
      <c r="C1478" s="2">
        <f>HYPERLINK("https://cao.dolgi.msk.ru/account/1011336495/", 1011336495)</f>
        <v>1011336495</v>
      </c>
      <c r="D1478">
        <v>37848.370000000003</v>
      </c>
    </row>
    <row r="1479" spans="1:4" x14ac:dyDescent="0.25">
      <c r="A1479" t="s">
        <v>478</v>
      </c>
      <c r="B1479" t="s">
        <v>10</v>
      </c>
      <c r="C1479" s="2">
        <f>HYPERLINK("https://cao.dolgi.msk.ru/account/1011405008/", 1011405008)</f>
        <v>1011405008</v>
      </c>
      <c r="D1479">
        <v>18513.09</v>
      </c>
    </row>
    <row r="1480" spans="1:4" x14ac:dyDescent="0.25">
      <c r="A1480" t="s">
        <v>478</v>
      </c>
      <c r="B1480" t="s">
        <v>28</v>
      </c>
      <c r="C1480" s="2">
        <f>HYPERLINK("https://cao.dolgi.msk.ru/account/1011405374/", 1011405374)</f>
        <v>1011405374</v>
      </c>
      <c r="D1480">
        <v>16595.16</v>
      </c>
    </row>
    <row r="1481" spans="1:4" x14ac:dyDescent="0.25">
      <c r="A1481" t="s">
        <v>478</v>
      </c>
      <c r="B1481" t="s">
        <v>17</v>
      </c>
      <c r="C1481" s="2">
        <f>HYPERLINK("https://cao.dolgi.msk.ru/account/1011405104/", 1011405104)</f>
        <v>1011405104</v>
      </c>
      <c r="D1481">
        <v>55435.79</v>
      </c>
    </row>
    <row r="1482" spans="1:4" x14ac:dyDescent="0.25">
      <c r="A1482" t="s">
        <v>478</v>
      </c>
      <c r="B1482" t="s">
        <v>105</v>
      </c>
      <c r="C1482" s="2">
        <f>HYPERLINK("https://cao.dolgi.msk.ru/account/1011405067/", 1011405067)</f>
        <v>1011405067</v>
      </c>
      <c r="D1482">
        <v>19790.61</v>
      </c>
    </row>
    <row r="1483" spans="1:4" x14ac:dyDescent="0.25">
      <c r="A1483" t="s">
        <v>478</v>
      </c>
      <c r="B1483" t="s">
        <v>52</v>
      </c>
      <c r="C1483" s="2">
        <f>HYPERLINK("https://cao.dolgi.msk.ru/account/1011405446/", 1011405446)</f>
        <v>1011405446</v>
      </c>
      <c r="D1483">
        <v>5255.25</v>
      </c>
    </row>
    <row r="1484" spans="1:4" x14ac:dyDescent="0.25">
      <c r="A1484" t="s">
        <v>478</v>
      </c>
      <c r="B1484" t="s">
        <v>94</v>
      </c>
      <c r="C1484" s="2">
        <f>HYPERLINK("https://cao.dolgi.msk.ru/account/1011405243/", 1011405243)</f>
        <v>1011405243</v>
      </c>
      <c r="D1484">
        <v>6419.76</v>
      </c>
    </row>
    <row r="1485" spans="1:4" x14ac:dyDescent="0.25">
      <c r="A1485" t="s">
        <v>478</v>
      </c>
      <c r="B1485" t="s">
        <v>141</v>
      </c>
      <c r="C1485" s="2">
        <f>HYPERLINK("https://cao.dolgi.msk.ru/account/1011404929/", 1011404929)</f>
        <v>1011404929</v>
      </c>
      <c r="D1485">
        <v>9576.77</v>
      </c>
    </row>
    <row r="1486" spans="1:4" x14ac:dyDescent="0.25">
      <c r="A1486" t="s">
        <v>478</v>
      </c>
      <c r="B1486" t="s">
        <v>36</v>
      </c>
      <c r="C1486" s="2">
        <f>HYPERLINK("https://cao.dolgi.msk.ru/account/1011405219/", 1011405219)</f>
        <v>1011405219</v>
      </c>
      <c r="D1486">
        <v>14004.4</v>
      </c>
    </row>
    <row r="1487" spans="1:4" x14ac:dyDescent="0.25">
      <c r="A1487" t="s">
        <v>479</v>
      </c>
      <c r="B1487" t="s">
        <v>14</v>
      </c>
      <c r="C1487" s="2">
        <f>HYPERLINK("https://cao.dolgi.msk.ru/account/1011438328/", 1011438328)</f>
        <v>1011438328</v>
      </c>
      <c r="D1487">
        <v>10056.370000000001</v>
      </c>
    </row>
    <row r="1488" spans="1:4" x14ac:dyDescent="0.25">
      <c r="A1488" t="s">
        <v>479</v>
      </c>
      <c r="B1488" t="s">
        <v>16</v>
      </c>
      <c r="C1488" s="2">
        <f>HYPERLINK("https://cao.dolgi.msk.ru/account/1011437886/", 1011437886)</f>
        <v>1011437886</v>
      </c>
      <c r="D1488">
        <v>9825.5</v>
      </c>
    </row>
    <row r="1489" spans="1:4" x14ac:dyDescent="0.25">
      <c r="A1489" t="s">
        <v>479</v>
      </c>
      <c r="B1489" t="s">
        <v>23</v>
      </c>
      <c r="C1489" s="2">
        <f>HYPERLINK("https://cao.dolgi.msk.ru/account/1011438301/", 1011438301)</f>
        <v>1011438301</v>
      </c>
      <c r="D1489">
        <v>23416.02</v>
      </c>
    </row>
    <row r="1490" spans="1:4" x14ac:dyDescent="0.25">
      <c r="A1490" t="s">
        <v>479</v>
      </c>
      <c r="B1490" t="s">
        <v>42</v>
      </c>
      <c r="C1490" s="2">
        <f>HYPERLINK("https://cao.dolgi.msk.ru/account/1011438387/", 1011438387)</f>
        <v>1011438387</v>
      </c>
      <c r="D1490">
        <v>6902.39</v>
      </c>
    </row>
    <row r="1491" spans="1:4" x14ac:dyDescent="0.25">
      <c r="A1491" t="s">
        <v>479</v>
      </c>
      <c r="B1491" t="s">
        <v>277</v>
      </c>
      <c r="C1491" s="2">
        <f>HYPERLINK("https://cao.dolgi.msk.ru/account/1011438045/", 1011438045)</f>
        <v>1011438045</v>
      </c>
      <c r="D1491">
        <v>42368.21</v>
      </c>
    </row>
    <row r="1492" spans="1:4" x14ac:dyDescent="0.25">
      <c r="A1492" t="s">
        <v>479</v>
      </c>
      <c r="B1492" t="s">
        <v>141</v>
      </c>
      <c r="C1492" s="2">
        <f>HYPERLINK("https://cao.dolgi.msk.ru/account/1011437958/", 1011437958)</f>
        <v>1011437958</v>
      </c>
      <c r="D1492">
        <v>6450.16</v>
      </c>
    </row>
    <row r="1493" spans="1:4" x14ac:dyDescent="0.25">
      <c r="A1493" t="s">
        <v>479</v>
      </c>
      <c r="B1493" t="s">
        <v>168</v>
      </c>
      <c r="C1493" s="2">
        <f>HYPERLINK("https://cao.dolgi.msk.ru/account/1011437982/", 1011437982)</f>
        <v>1011437982</v>
      </c>
      <c r="D1493">
        <v>7678.68</v>
      </c>
    </row>
    <row r="1494" spans="1:4" x14ac:dyDescent="0.25">
      <c r="A1494" t="s">
        <v>479</v>
      </c>
      <c r="B1494" t="s">
        <v>188</v>
      </c>
      <c r="C1494" s="2">
        <f>HYPERLINK("https://cao.dolgi.msk.ru/account/1011438395/", 1011438395)</f>
        <v>1011438395</v>
      </c>
      <c r="D1494">
        <v>7019.38</v>
      </c>
    </row>
    <row r="1495" spans="1:4" x14ac:dyDescent="0.25">
      <c r="A1495" t="s">
        <v>479</v>
      </c>
      <c r="B1495" t="s">
        <v>142</v>
      </c>
      <c r="C1495" s="2">
        <f>HYPERLINK("https://cao.dolgi.msk.ru/account/1011438002/", 1011438002)</f>
        <v>1011438002</v>
      </c>
      <c r="D1495">
        <v>18400.759999999998</v>
      </c>
    </row>
    <row r="1496" spans="1:4" x14ac:dyDescent="0.25">
      <c r="A1496" t="s">
        <v>480</v>
      </c>
      <c r="B1496" t="s">
        <v>5</v>
      </c>
      <c r="C1496" s="2">
        <f>HYPERLINK("https://cao.dolgi.msk.ru/account/1011438715/", 1011438715)</f>
        <v>1011438715</v>
      </c>
      <c r="D1496">
        <v>5551</v>
      </c>
    </row>
    <row r="1497" spans="1:4" x14ac:dyDescent="0.25">
      <c r="A1497" t="s">
        <v>480</v>
      </c>
      <c r="B1497" t="s">
        <v>17</v>
      </c>
      <c r="C1497" s="2">
        <f>HYPERLINK("https://cao.dolgi.msk.ru/account/1011438651/", 1011438651)</f>
        <v>1011438651</v>
      </c>
      <c r="D1497">
        <v>73638.64</v>
      </c>
    </row>
    <row r="1498" spans="1:4" x14ac:dyDescent="0.25">
      <c r="A1498" t="s">
        <v>481</v>
      </c>
      <c r="B1498" t="s">
        <v>20</v>
      </c>
      <c r="C1498" s="2">
        <f>HYPERLINK("https://cao.dolgi.msk.ru/account/1010435547/", 1010435547)</f>
        <v>1010435547</v>
      </c>
      <c r="D1498">
        <v>29427.68</v>
      </c>
    </row>
    <row r="1499" spans="1:4" x14ac:dyDescent="0.25">
      <c r="A1499" t="s">
        <v>481</v>
      </c>
      <c r="B1499" t="s">
        <v>111</v>
      </c>
      <c r="C1499" s="2">
        <f>HYPERLINK("https://cao.dolgi.msk.ru/account/1010435985/", 1010435985)</f>
        <v>1010435985</v>
      </c>
      <c r="D1499">
        <v>15309.08</v>
      </c>
    </row>
    <row r="1500" spans="1:4" x14ac:dyDescent="0.25">
      <c r="A1500" t="s">
        <v>481</v>
      </c>
      <c r="B1500" t="s">
        <v>143</v>
      </c>
      <c r="C1500" s="2">
        <f>HYPERLINK("https://cao.dolgi.msk.ru/account/1010436005/", 1010436005)</f>
        <v>1010436005</v>
      </c>
      <c r="D1500">
        <v>64283.4</v>
      </c>
    </row>
    <row r="1501" spans="1:4" x14ac:dyDescent="0.25">
      <c r="A1501" t="s">
        <v>481</v>
      </c>
      <c r="B1501" t="s">
        <v>56</v>
      </c>
      <c r="C1501" s="2">
        <f>HYPERLINK("https://cao.dolgi.msk.ru/account/1010436101/", 1010436101)</f>
        <v>1010436101</v>
      </c>
      <c r="D1501">
        <v>30516.31</v>
      </c>
    </row>
    <row r="1502" spans="1:4" x14ac:dyDescent="0.25">
      <c r="A1502" t="s">
        <v>481</v>
      </c>
      <c r="B1502" t="s">
        <v>122</v>
      </c>
      <c r="C1502" s="2">
        <f>HYPERLINK("https://cao.dolgi.msk.ru/account/1010436195/", 1010436195)</f>
        <v>1010436195</v>
      </c>
      <c r="D1502">
        <v>23103.3</v>
      </c>
    </row>
    <row r="1503" spans="1:4" x14ac:dyDescent="0.25">
      <c r="A1503" t="s">
        <v>481</v>
      </c>
      <c r="B1503" t="s">
        <v>103</v>
      </c>
      <c r="C1503" s="2">
        <f>HYPERLINK("https://cao.dolgi.msk.ru/account/1010436312/", 1010436312)</f>
        <v>1010436312</v>
      </c>
      <c r="D1503">
        <v>14622.12</v>
      </c>
    </row>
    <row r="1504" spans="1:4" x14ac:dyDescent="0.25">
      <c r="A1504" t="s">
        <v>481</v>
      </c>
      <c r="B1504" t="s">
        <v>184</v>
      </c>
      <c r="C1504" s="2">
        <f>HYPERLINK("https://cao.dolgi.msk.ru/account/1010436419/", 1010436419)</f>
        <v>1010436419</v>
      </c>
      <c r="D1504">
        <v>16332.97</v>
      </c>
    </row>
    <row r="1505" spans="1:4" x14ac:dyDescent="0.25">
      <c r="A1505" t="s">
        <v>481</v>
      </c>
      <c r="B1505" t="s">
        <v>173</v>
      </c>
      <c r="C1505" s="2">
        <f>HYPERLINK("https://cao.dolgi.msk.ru/account/1010436515/", 1010436515)</f>
        <v>1010436515</v>
      </c>
      <c r="D1505">
        <v>12509.94</v>
      </c>
    </row>
    <row r="1506" spans="1:4" x14ac:dyDescent="0.25">
      <c r="A1506" t="s">
        <v>481</v>
      </c>
      <c r="B1506" t="s">
        <v>175</v>
      </c>
      <c r="C1506" s="2">
        <f>HYPERLINK("https://cao.dolgi.msk.ru/account/1010839904/", 1010839904)</f>
        <v>1010839904</v>
      </c>
      <c r="D1506">
        <v>29449.37</v>
      </c>
    </row>
    <row r="1507" spans="1:4" x14ac:dyDescent="0.25">
      <c r="A1507" t="s">
        <v>481</v>
      </c>
      <c r="B1507" t="s">
        <v>62</v>
      </c>
      <c r="C1507" s="2">
        <f>HYPERLINK("https://cao.dolgi.msk.ru/account/1010437104/", 1010437104)</f>
        <v>1010437104</v>
      </c>
      <c r="D1507">
        <v>34270.99</v>
      </c>
    </row>
    <row r="1508" spans="1:4" x14ac:dyDescent="0.25">
      <c r="A1508" t="s">
        <v>481</v>
      </c>
      <c r="B1508" t="s">
        <v>164</v>
      </c>
      <c r="C1508" s="2">
        <f>HYPERLINK("https://cao.dolgi.msk.ru/account/1010437112/", 1010437112)</f>
        <v>1010437112</v>
      </c>
      <c r="D1508">
        <v>7065.44</v>
      </c>
    </row>
    <row r="1509" spans="1:4" x14ac:dyDescent="0.25">
      <c r="A1509" t="s">
        <v>481</v>
      </c>
      <c r="B1509" t="s">
        <v>285</v>
      </c>
      <c r="C1509" s="2">
        <f>HYPERLINK("https://cao.dolgi.msk.ru/account/1010437219/", 1010437219)</f>
        <v>1010437219</v>
      </c>
      <c r="D1509">
        <v>33178.07</v>
      </c>
    </row>
    <row r="1510" spans="1:4" x14ac:dyDescent="0.25">
      <c r="A1510" t="s">
        <v>481</v>
      </c>
      <c r="B1510" t="s">
        <v>286</v>
      </c>
      <c r="C1510" s="2">
        <f>HYPERLINK("https://cao.dolgi.msk.ru/account/1010437227/", 1010437227)</f>
        <v>1010437227</v>
      </c>
      <c r="D1510">
        <v>8775.33</v>
      </c>
    </row>
    <row r="1511" spans="1:4" x14ac:dyDescent="0.25">
      <c r="A1511" t="s">
        <v>481</v>
      </c>
      <c r="B1511" t="s">
        <v>64</v>
      </c>
      <c r="C1511" s="2">
        <f>HYPERLINK("https://cao.dolgi.msk.ru/account/1010437243/", 1010437243)</f>
        <v>1010437243</v>
      </c>
      <c r="D1511">
        <v>8594.73</v>
      </c>
    </row>
    <row r="1512" spans="1:4" x14ac:dyDescent="0.25">
      <c r="A1512" t="s">
        <v>482</v>
      </c>
      <c r="B1512" t="s">
        <v>23</v>
      </c>
      <c r="C1512" s="2">
        <f>HYPERLINK("https://cao.dolgi.msk.ru/account/1011478805/", 1011478805)</f>
        <v>1011478805</v>
      </c>
      <c r="D1512">
        <v>13006.7</v>
      </c>
    </row>
    <row r="1513" spans="1:4" x14ac:dyDescent="0.25">
      <c r="A1513" t="s">
        <v>482</v>
      </c>
      <c r="B1513" t="s">
        <v>26</v>
      </c>
      <c r="C1513" s="2">
        <f>HYPERLINK("https://cao.dolgi.msk.ru/account/1011478717/", 1011478717)</f>
        <v>1011478717</v>
      </c>
      <c r="D1513">
        <v>52080.39</v>
      </c>
    </row>
    <row r="1514" spans="1:4" x14ac:dyDescent="0.25">
      <c r="A1514" t="s">
        <v>483</v>
      </c>
      <c r="B1514" t="s">
        <v>50</v>
      </c>
      <c r="C1514" s="2">
        <f>HYPERLINK("https://cao.dolgi.msk.ru/account/1011530132/", 1011530132)</f>
        <v>1011530132</v>
      </c>
      <c r="D1514">
        <v>5393.61</v>
      </c>
    </row>
    <row r="1515" spans="1:4" x14ac:dyDescent="0.25">
      <c r="A1515" t="s">
        <v>483</v>
      </c>
      <c r="B1515" t="s">
        <v>21</v>
      </c>
      <c r="C1515" s="2">
        <f>HYPERLINK("https://cao.dolgi.msk.ru/account/1010423247/", 1010423247)</f>
        <v>1010423247</v>
      </c>
      <c r="D1515">
        <v>89520.85</v>
      </c>
    </row>
    <row r="1516" spans="1:4" x14ac:dyDescent="0.25">
      <c r="A1516" t="s">
        <v>484</v>
      </c>
      <c r="B1516" t="s">
        <v>6</v>
      </c>
      <c r="C1516" s="2">
        <f>HYPERLINK("https://cao.dolgi.msk.ru/account/1011202884/", 1011202884)</f>
        <v>1011202884</v>
      </c>
      <c r="D1516">
        <v>5298.77</v>
      </c>
    </row>
    <row r="1517" spans="1:4" x14ac:dyDescent="0.25">
      <c r="A1517" t="s">
        <v>484</v>
      </c>
      <c r="B1517" t="s">
        <v>14</v>
      </c>
      <c r="C1517" s="2">
        <f>HYPERLINK("https://cao.dolgi.msk.ru/account/1011202876/", 1011202876)</f>
        <v>1011202876</v>
      </c>
      <c r="D1517">
        <v>19810.21</v>
      </c>
    </row>
    <row r="1518" spans="1:4" x14ac:dyDescent="0.25">
      <c r="A1518" t="s">
        <v>484</v>
      </c>
      <c r="B1518" t="s">
        <v>9</v>
      </c>
      <c r="C1518" s="2">
        <f>HYPERLINK("https://cao.dolgi.msk.ru/account/1011202745/", 1011202745)</f>
        <v>1011202745</v>
      </c>
      <c r="D1518">
        <v>10200.11</v>
      </c>
    </row>
    <row r="1519" spans="1:4" x14ac:dyDescent="0.25">
      <c r="A1519" t="s">
        <v>484</v>
      </c>
      <c r="B1519" t="s">
        <v>28</v>
      </c>
      <c r="C1519" s="2">
        <f>HYPERLINK("https://cao.dolgi.msk.ru/account/1011202681/", 1011202681)</f>
        <v>1011202681</v>
      </c>
      <c r="D1519">
        <v>9153.09</v>
      </c>
    </row>
    <row r="1520" spans="1:4" x14ac:dyDescent="0.25">
      <c r="A1520" t="s">
        <v>484</v>
      </c>
      <c r="B1520" t="s">
        <v>46</v>
      </c>
      <c r="C1520" s="2">
        <f>HYPERLINK("https://cao.dolgi.msk.ru/account/1011202737/", 1011202737)</f>
        <v>1011202737</v>
      </c>
      <c r="D1520">
        <v>17941.02</v>
      </c>
    </row>
    <row r="1521" spans="1:4" x14ac:dyDescent="0.25">
      <c r="A1521" t="s">
        <v>484</v>
      </c>
      <c r="B1521" t="s">
        <v>46</v>
      </c>
      <c r="C1521" s="2">
        <f>HYPERLINK("https://cao.dolgi.msk.ru/account/1011202788/", 1011202788)</f>
        <v>1011202788</v>
      </c>
      <c r="D1521">
        <v>4089.22</v>
      </c>
    </row>
    <row r="1522" spans="1:4" x14ac:dyDescent="0.25">
      <c r="A1522" t="s">
        <v>484</v>
      </c>
      <c r="B1522" t="s">
        <v>46</v>
      </c>
      <c r="C1522" s="2">
        <f>HYPERLINK("https://cao.dolgi.msk.ru/account/1011202809/", 1011202809)</f>
        <v>1011202809</v>
      </c>
      <c r="D1522">
        <v>12491.13</v>
      </c>
    </row>
    <row r="1523" spans="1:4" x14ac:dyDescent="0.25">
      <c r="A1523" t="s">
        <v>484</v>
      </c>
      <c r="B1523" t="s">
        <v>18</v>
      </c>
      <c r="C1523" s="2">
        <f>HYPERLINK("https://cao.dolgi.msk.ru/account/1011202841/", 1011202841)</f>
        <v>1011202841</v>
      </c>
      <c r="D1523">
        <v>20734.599999999999</v>
      </c>
    </row>
    <row r="1524" spans="1:4" x14ac:dyDescent="0.25">
      <c r="A1524" t="s">
        <v>485</v>
      </c>
      <c r="B1524" t="s">
        <v>106</v>
      </c>
      <c r="C1524" s="2">
        <f>HYPERLINK("https://cao.dolgi.msk.ru/account/1011088647/", 1011088647)</f>
        <v>1011088647</v>
      </c>
      <c r="D1524">
        <v>15129.9</v>
      </c>
    </row>
    <row r="1525" spans="1:4" x14ac:dyDescent="0.25">
      <c r="A1525" t="s">
        <v>486</v>
      </c>
      <c r="B1525" t="s">
        <v>13</v>
      </c>
      <c r="C1525" s="2">
        <f>HYPERLINK("https://cao.dolgi.msk.ru/account/1011376809/", 1011376809)</f>
        <v>1011376809</v>
      </c>
      <c r="D1525">
        <v>24060.68</v>
      </c>
    </row>
    <row r="1526" spans="1:4" x14ac:dyDescent="0.25">
      <c r="A1526" t="s">
        <v>486</v>
      </c>
      <c r="B1526" t="s">
        <v>46</v>
      </c>
      <c r="C1526" s="2">
        <f>HYPERLINK("https://cao.dolgi.msk.ru/account/1011376681/", 1011376681)</f>
        <v>1011376681</v>
      </c>
      <c r="D1526">
        <v>1157.5899999999999</v>
      </c>
    </row>
    <row r="1527" spans="1:4" x14ac:dyDescent="0.25">
      <c r="A1527" t="s">
        <v>486</v>
      </c>
      <c r="B1527" t="s">
        <v>106</v>
      </c>
      <c r="C1527" s="2">
        <f>HYPERLINK("https://cao.dolgi.msk.ru/account/1011502369/", 1011502369)</f>
        <v>1011502369</v>
      </c>
      <c r="D1527">
        <v>8642.98</v>
      </c>
    </row>
    <row r="1528" spans="1:4" x14ac:dyDescent="0.25">
      <c r="A1528" t="s">
        <v>486</v>
      </c>
      <c r="B1528" t="s">
        <v>106</v>
      </c>
      <c r="C1528" s="2">
        <f>HYPERLINK("https://cao.dolgi.msk.ru/account/1011510887/", 1011510887)</f>
        <v>1011510887</v>
      </c>
      <c r="D1528">
        <v>2180.38</v>
      </c>
    </row>
    <row r="1529" spans="1:4" x14ac:dyDescent="0.25">
      <c r="A1529" t="s">
        <v>487</v>
      </c>
      <c r="B1529" t="s">
        <v>14</v>
      </c>
      <c r="C1529" s="2">
        <f>HYPERLINK("https://cao.dolgi.msk.ru/account/1011405753/", 1011405753)</f>
        <v>1011405753</v>
      </c>
      <c r="D1529">
        <v>41733.089999999997</v>
      </c>
    </row>
    <row r="1530" spans="1:4" x14ac:dyDescent="0.25">
      <c r="A1530" t="s">
        <v>487</v>
      </c>
      <c r="B1530" t="s">
        <v>34</v>
      </c>
      <c r="C1530" s="2">
        <f>HYPERLINK("https://cao.dolgi.msk.ru/account/1011405729/", 1011405729)</f>
        <v>1011405729</v>
      </c>
      <c r="D1530">
        <v>207397.08</v>
      </c>
    </row>
    <row r="1531" spans="1:4" x14ac:dyDescent="0.25">
      <c r="A1531" t="s">
        <v>488</v>
      </c>
      <c r="B1531" t="s">
        <v>6</v>
      </c>
      <c r="C1531" s="2">
        <f>HYPERLINK("https://cao.dolgi.msk.ru/account/1011382627/", 1011382627)</f>
        <v>1011382627</v>
      </c>
      <c r="D1531">
        <v>22363.68</v>
      </c>
    </row>
    <row r="1532" spans="1:4" x14ac:dyDescent="0.25">
      <c r="A1532" t="s">
        <v>488</v>
      </c>
      <c r="B1532" t="s">
        <v>9</v>
      </c>
      <c r="C1532" s="2">
        <f>HYPERLINK("https://cao.dolgi.msk.ru/account/1011382598/", 1011382598)</f>
        <v>1011382598</v>
      </c>
      <c r="D1532">
        <v>6880.5</v>
      </c>
    </row>
    <row r="1533" spans="1:4" x14ac:dyDescent="0.25">
      <c r="A1533" t="s">
        <v>488</v>
      </c>
      <c r="B1533" t="s">
        <v>9</v>
      </c>
      <c r="C1533" s="2">
        <f>HYPERLINK("https://cao.dolgi.msk.ru/account/1011382731/", 1011382731)</f>
        <v>1011382731</v>
      </c>
      <c r="D1533">
        <v>5145.93</v>
      </c>
    </row>
    <row r="1534" spans="1:4" x14ac:dyDescent="0.25">
      <c r="A1534" t="s">
        <v>488</v>
      </c>
      <c r="B1534" t="s">
        <v>28</v>
      </c>
      <c r="C1534" s="2">
        <f>HYPERLINK("https://cao.dolgi.msk.ru/account/1011382635/", 1011382635)</f>
        <v>1011382635</v>
      </c>
      <c r="D1534">
        <v>17868.240000000002</v>
      </c>
    </row>
    <row r="1535" spans="1:4" x14ac:dyDescent="0.25">
      <c r="A1535" t="s">
        <v>488</v>
      </c>
      <c r="B1535" t="s">
        <v>17</v>
      </c>
      <c r="C1535" s="2">
        <f>HYPERLINK("https://cao.dolgi.msk.ru/account/1011382758/", 1011382758)</f>
        <v>1011382758</v>
      </c>
      <c r="D1535">
        <v>12011.3</v>
      </c>
    </row>
    <row r="1536" spans="1:4" x14ac:dyDescent="0.25">
      <c r="A1536" t="s">
        <v>488</v>
      </c>
      <c r="B1536" t="s">
        <v>46</v>
      </c>
      <c r="C1536" s="2">
        <f>HYPERLINK("https://cao.dolgi.msk.ru/account/1011382694/", 1011382694)</f>
        <v>1011382694</v>
      </c>
      <c r="D1536">
        <v>6210.77</v>
      </c>
    </row>
    <row r="1537" spans="1:4" x14ac:dyDescent="0.25">
      <c r="A1537" t="s">
        <v>488</v>
      </c>
      <c r="B1537" t="s">
        <v>105</v>
      </c>
      <c r="C1537" s="2">
        <f>HYPERLINK("https://cao.dolgi.msk.ru/account/1011382571/", 1011382571)</f>
        <v>1011382571</v>
      </c>
      <c r="D1537">
        <v>7389.63</v>
      </c>
    </row>
    <row r="1538" spans="1:4" x14ac:dyDescent="0.25">
      <c r="A1538" t="s">
        <v>489</v>
      </c>
      <c r="B1538" t="s">
        <v>7</v>
      </c>
      <c r="C1538" s="2">
        <f>HYPERLINK("https://cao.dolgi.msk.ru/account/1011345578/", 1011345578)</f>
        <v>1011345578</v>
      </c>
      <c r="D1538">
        <v>12628.41</v>
      </c>
    </row>
    <row r="1539" spans="1:4" x14ac:dyDescent="0.25">
      <c r="A1539" t="s">
        <v>489</v>
      </c>
      <c r="B1539" t="s">
        <v>29</v>
      </c>
      <c r="C1539" s="2">
        <f>HYPERLINK("https://cao.dolgi.msk.ru/account/1011345527/", 1011345527)</f>
        <v>1011345527</v>
      </c>
      <c r="D1539">
        <v>11057.04</v>
      </c>
    </row>
    <row r="1540" spans="1:4" x14ac:dyDescent="0.25">
      <c r="A1540" t="s">
        <v>489</v>
      </c>
      <c r="B1540" t="s">
        <v>108</v>
      </c>
      <c r="C1540" s="2">
        <f>HYPERLINK("https://cao.dolgi.msk.ru/account/1011345324/", 1011345324)</f>
        <v>1011345324</v>
      </c>
      <c r="D1540">
        <v>37647.85</v>
      </c>
    </row>
    <row r="1541" spans="1:4" x14ac:dyDescent="0.25">
      <c r="A1541" t="s">
        <v>490</v>
      </c>
      <c r="B1541" t="s">
        <v>9</v>
      </c>
      <c r="C1541" s="2">
        <f>HYPERLINK("https://cao.dolgi.msk.ru/account/1011479162/", 1011479162)</f>
        <v>1011479162</v>
      </c>
      <c r="D1541">
        <v>14637.35</v>
      </c>
    </row>
    <row r="1542" spans="1:4" x14ac:dyDescent="0.25">
      <c r="A1542" t="s">
        <v>490</v>
      </c>
      <c r="B1542" t="s">
        <v>76</v>
      </c>
      <c r="C1542" s="2">
        <f>HYPERLINK("https://cao.dolgi.msk.ru/account/1011479269/", 1011479269)</f>
        <v>1011479269</v>
      </c>
      <c r="D1542">
        <v>22785.98</v>
      </c>
    </row>
    <row r="1543" spans="1:4" x14ac:dyDescent="0.25">
      <c r="A1543" t="s">
        <v>490</v>
      </c>
      <c r="B1543" t="s">
        <v>10</v>
      </c>
      <c r="C1543" s="2">
        <f>HYPERLINK("https://cao.dolgi.msk.ru/account/1011479103/", 1011479103)</f>
        <v>1011479103</v>
      </c>
      <c r="D1543">
        <v>45369.5</v>
      </c>
    </row>
    <row r="1544" spans="1:4" x14ac:dyDescent="0.25">
      <c r="A1544" t="s">
        <v>490</v>
      </c>
      <c r="B1544" t="s">
        <v>105</v>
      </c>
      <c r="C1544" s="2">
        <f>HYPERLINK("https://cao.dolgi.msk.ru/account/1011479111/", 1011479111)</f>
        <v>1011479111</v>
      </c>
      <c r="D1544">
        <v>35950.31</v>
      </c>
    </row>
    <row r="1545" spans="1:4" x14ac:dyDescent="0.25">
      <c r="A1545" t="s">
        <v>490</v>
      </c>
      <c r="B1545" t="s">
        <v>26</v>
      </c>
      <c r="C1545" s="2">
        <f>HYPERLINK("https://cao.dolgi.msk.ru/account/1011479277/", 1011479277)</f>
        <v>1011479277</v>
      </c>
      <c r="D1545">
        <v>7527.92</v>
      </c>
    </row>
    <row r="1546" spans="1:4" x14ac:dyDescent="0.25">
      <c r="A1546" t="s">
        <v>490</v>
      </c>
      <c r="B1546" t="s">
        <v>26</v>
      </c>
      <c r="C1546" s="2">
        <f>HYPERLINK("https://cao.dolgi.msk.ru/account/1011479285/", 1011479285)</f>
        <v>1011479285</v>
      </c>
      <c r="D1546">
        <v>2572.5300000000002</v>
      </c>
    </row>
    <row r="1547" spans="1:4" x14ac:dyDescent="0.25">
      <c r="A1547" t="s">
        <v>490</v>
      </c>
      <c r="B1547" t="s">
        <v>106</v>
      </c>
      <c r="C1547" s="2">
        <f>HYPERLINK("https://cao.dolgi.msk.ru/account/1011479007/", 1011479007)</f>
        <v>1011479007</v>
      </c>
      <c r="D1547">
        <v>4891.38</v>
      </c>
    </row>
    <row r="1548" spans="1:4" x14ac:dyDescent="0.25">
      <c r="A1548" t="s">
        <v>491</v>
      </c>
      <c r="B1548" t="s">
        <v>6</v>
      </c>
      <c r="C1548" s="2">
        <f>HYPERLINK("https://cao.dolgi.msk.ru/account/1011202956/", 1011202956)</f>
        <v>1011202956</v>
      </c>
      <c r="D1548">
        <v>17821.240000000002</v>
      </c>
    </row>
    <row r="1549" spans="1:4" x14ac:dyDescent="0.25">
      <c r="A1549" t="s">
        <v>492</v>
      </c>
      <c r="B1549" t="s">
        <v>34</v>
      </c>
      <c r="C1549" s="2">
        <f>HYPERLINK("https://cao.dolgi.msk.ru/account/1011203123/", 1011203123)</f>
        <v>1011203123</v>
      </c>
      <c r="D1549">
        <v>18959.22</v>
      </c>
    </row>
    <row r="1550" spans="1:4" x14ac:dyDescent="0.25">
      <c r="A1550" t="s">
        <v>492</v>
      </c>
      <c r="B1550" t="s">
        <v>16</v>
      </c>
      <c r="C1550" s="2">
        <f>HYPERLINK("https://cao.dolgi.msk.ru/account/1011203166/", 1011203166)</f>
        <v>1011203166</v>
      </c>
      <c r="D1550">
        <v>18915.18</v>
      </c>
    </row>
    <row r="1551" spans="1:4" x14ac:dyDescent="0.25">
      <c r="A1551" t="s">
        <v>492</v>
      </c>
      <c r="B1551" t="s">
        <v>52</v>
      </c>
      <c r="C1551" s="2">
        <f>HYPERLINK("https://cao.dolgi.msk.ru/account/1011203086/", 1011203086)</f>
        <v>1011203086</v>
      </c>
      <c r="D1551">
        <v>39219.17</v>
      </c>
    </row>
    <row r="1552" spans="1:4" x14ac:dyDescent="0.25">
      <c r="A1552" t="s">
        <v>492</v>
      </c>
      <c r="B1552" t="s">
        <v>21</v>
      </c>
      <c r="C1552" s="2">
        <f>HYPERLINK("https://cao.dolgi.msk.ru/account/1011203107/", 1011203107)</f>
        <v>1011203107</v>
      </c>
      <c r="D1552">
        <v>18541.8</v>
      </c>
    </row>
    <row r="1553" spans="1:4" x14ac:dyDescent="0.25">
      <c r="A1553" t="s">
        <v>493</v>
      </c>
      <c r="B1553" t="s">
        <v>17</v>
      </c>
      <c r="C1553" s="2">
        <f>HYPERLINK("https://cao.dolgi.msk.ru/account/1011116206/", 1011116206)</f>
        <v>1011116206</v>
      </c>
      <c r="D1553">
        <v>19028.3</v>
      </c>
    </row>
    <row r="1554" spans="1:4" x14ac:dyDescent="0.25">
      <c r="A1554" t="s">
        <v>493</v>
      </c>
      <c r="B1554" t="s">
        <v>52</v>
      </c>
      <c r="C1554" s="2">
        <f>HYPERLINK("https://cao.dolgi.msk.ru/account/1011116353/", 1011116353)</f>
        <v>1011116353</v>
      </c>
      <c r="D1554">
        <v>7198.53</v>
      </c>
    </row>
    <row r="1555" spans="1:4" x14ac:dyDescent="0.25">
      <c r="A1555" t="s">
        <v>493</v>
      </c>
      <c r="B1555" t="s">
        <v>43</v>
      </c>
      <c r="C1555" s="2">
        <f>HYPERLINK("https://cao.dolgi.msk.ru/account/1011116126/", 1011116126)</f>
        <v>1011116126</v>
      </c>
      <c r="D1555">
        <v>12556.54</v>
      </c>
    </row>
    <row r="1556" spans="1:4" x14ac:dyDescent="0.25">
      <c r="A1556" t="s">
        <v>494</v>
      </c>
      <c r="B1556" t="s">
        <v>20</v>
      </c>
      <c r="C1556" s="2">
        <f>HYPERLINK("https://cao.dolgi.msk.ru/account/1011439179/", 1011439179)</f>
        <v>1011439179</v>
      </c>
      <c r="D1556">
        <v>8116.8</v>
      </c>
    </row>
    <row r="1557" spans="1:4" x14ac:dyDescent="0.25">
      <c r="A1557" t="s">
        <v>494</v>
      </c>
      <c r="B1557" t="s">
        <v>49</v>
      </c>
      <c r="C1557" s="2">
        <f>HYPERLINK("https://cao.dolgi.msk.ru/account/1011439064/", 1011439064)</f>
        <v>1011439064</v>
      </c>
      <c r="D1557">
        <v>159112.34</v>
      </c>
    </row>
    <row r="1558" spans="1:4" x14ac:dyDescent="0.25">
      <c r="A1558" t="s">
        <v>494</v>
      </c>
      <c r="B1558" t="s">
        <v>94</v>
      </c>
      <c r="C1558" s="2">
        <f>HYPERLINK("https://cao.dolgi.msk.ru/account/1011439224/", 1011439224)</f>
        <v>1011439224</v>
      </c>
      <c r="D1558">
        <v>15437.66</v>
      </c>
    </row>
    <row r="1559" spans="1:4" x14ac:dyDescent="0.25">
      <c r="A1559" t="s">
        <v>494</v>
      </c>
      <c r="B1559" t="s">
        <v>42</v>
      </c>
      <c r="C1559" s="2">
        <f>HYPERLINK("https://cao.dolgi.msk.ru/account/1011515039/", 1011515039)</f>
        <v>1011515039</v>
      </c>
      <c r="D1559">
        <v>26241.31</v>
      </c>
    </row>
    <row r="1560" spans="1:4" x14ac:dyDescent="0.25">
      <c r="A1560" t="s">
        <v>494</v>
      </c>
      <c r="B1560" t="s">
        <v>43</v>
      </c>
      <c r="C1560" s="2">
        <f>HYPERLINK("https://cao.dolgi.msk.ru/account/1011439072/", 1011439072)</f>
        <v>1011439072</v>
      </c>
      <c r="D1560">
        <v>430370.58</v>
      </c>
    </row>
    <row r="1561" spans="1:4" x14ac:dyDescent="0.25">
      <c r="A1561" t="s">
        <v>494</v>
      </c>
      <c r="B1561" t="s">
        <v>128</v>
      </c>
      <c r="C1561" s="2">
        <f>HYPERLINK("https://cao.dolgi.msk.ru/account/1011439291/", 1011439291)</f>
        <v>1011439291</v>
      </c>
      <c r="D1561">
        <v>122684.29</v>
      </c>
    </row>
    <row r="1562" spans="1:4" x14ac:dyDescent="0.25">
      <c r="A1562" t="s">
        <v>494</v>
      </c>
      <c r="B1562" t="s">
        <v>120</v>
      </c>
      <c r="C1562" s="2">
        <f>HYPERLINK("https://cao.dolgi.msk.ru/account/1011439144/", 1011439144)</f>
        <v>1011439144</v>
      </c>
      <c r="D1562">
        <v>13490.37</v>
      </c>
    </row>
    <row r="1563" spans="1:4" x14ac:dyDescent="0.25">
      <c r="A1563" t="s">
        <v>494</v>
      </c>
      <c r="B1563" t="s">
        <v>120</v>
      </c>
      <c r="C1563" s="2">
        <f>HYPERLINK("https://cao.dolgi.msk.ru/account/1011439187/", 1011439187)</f>
        <v>1011439187</v>
      </c>
      <c r="D1563">
        <v>2566.3200000000002</v>
      </c>
    </row>
    <row r="1564" spans="1:4" x14ac:dyDescent="0.25">
      <c r="A1564" t="s">
        <v>495</v>
      </c>
      <c r="B1564" t="s">
        <v>13</v>
      </c>
      <c r="C1564" s="2">
        <f>HYPERLINK("https://cao.dolgi.msk.ru/account/1011439486/", 1011439486)</f>
        <v>1011439486</v>
      </c>
      <c r="D1564">
        <v>10083.35</v>
      </c>
    </row>
    <row r="1565" spans="1:4" x14ac:dyDescent="0.25">
      <c r="A1565" t="s">
        <v>495</v>
      </c>
      <c r="B1565" t="s">
        <v>14</v>
      </c>
      <c r="C1565" s="2">
        <f>HYPERLINK("https://cao.dolgi.msk.ru/account/1011439494/", 1011439494)</f>
        <v>1011439494</v>
      </c>
      <c r="D1565">
        <v>28299.64</v>
      </c>
    </row>
    <row r="1566" spans="1:4" x14ac:dyDescent="0.25">
      <c r="A1566" t="s">
        <v>495</v>
      </c>
      <c r="B1566" t="s">
        <v>17</v>
      </c>
      <c r="C1566" s="2">
        <f>HYPERLINK("https://cao.dolgi.msk.ru/account/1011439478/", 1011439478)</f>
        <v>1011439478</v>
      </c>
      <c r="D1566">
        <v>15739.57</v>
      </c>
    </row>
    <row r="1567" spans="1:4" x14ac:dyDescent="0.25">
      <c r="A1567" t="s">
        <v>496</v>
      </c>
      <c r="B1567" t="s">
        <v>16</v>
      </c>
      <c r="C1567" s="2">
        <f>HYPERLINK("https://cao.dolgi.msk.ru/account/1011203502/", 1011203502)</f>
        <v>1011203502</v>
      </c>
      <c r="D1567">
        <v>24012.54</v>
      </c>
    </row>
    <row r="1568" spans="1:4" x14ac:dyDescent="0.25">
      <c r="A1568" t="s">
        <v>496</v>
      </c>
      <c r="B1568" t="s">
        <v>105</v>
      </c>
      <c r="C1568" s="2">
        <f>HYPERLINK("https://cao.dolgi.msk.ru/account/1011203676/", 1011203676)</f>
        <v>1011203676</v>
      </c>
      <c r="D1568">
        <v>19290.740000000002</v>
      </c>
    </row>
    <row r="1569" spans="1:4" x14ac:dyDescent="0.25">
      <c r="A1569" t="s">
        <v>496</v>
      </c>
      <c r="B1569" t="s">
        <v>108</v>
      </c>
      <c r="C1569" s="2">
        <f>HYPERLINK("https://cao.dolgi.msk.ru/account/1011203721/", 1011203721)</f>
        <v>1011203721</v>
      </c>
      <c r="D1569">
        <v>9602.2000000000007</v>
      </c>
    </row>
    <row r="1570" spans="1:4" x14ac:dyDescent="0.25">
      <c r="A1570" t="s">
        <v>496</v>
      </c>
      <c r="B1570" t="s">
        <v>30</v>
      </c>
      <c r="C1570" s="2">
        <f>HYPERLINK("https://cao.dolgi.msk.ru/account/1011203772/", 1011203772)</f>
        <v>1011203772</v>
      </c>
      <c r="D1570">
        <v>18657.84</v>
      </c>
    </row>
    <row r="1571" spans="1:4" x14ac:dyDescent="0.25">
      <c r="A1571" t="s">
        <v>496</v>
      </c>
      <c r="B1571" t="s">
        <v>94</v>
      </c>
      <c r="C1571" s="2">
        <f>HYPERLINK("https://cao.dolgi.msk.ru/account/1011203799/", 1011203799)</f>
        <v>1011203799</v>
      </c>
      <c r="D1571">
        <v>10587.71</v>
      </c>
    </row>
    <row r="1572" spans="1:4" x14ac:dyDescent="0.25">
      <c r="A1572" t="s">
        <v>497</v>
      </c>
      <c r="B1572" t="s">
        <v>14</v>
      </c>
      <c r="C1572" s="2">
        <f>HYPERLINK("https://cao.dolgi.msk.ru/account/1011503759/", 1011503759)</f>
        <v>1011503759</v>
      </c>
      <c r="D1572">
        <v>42620.6</v>
      </c>
    </row>
    <row r="1573" spans="1:4" x14ac:dyDescent="0.25">
      <c r="A1573" t="s">
        <v>498</v>
      </c>
      <c r="B1573" t="s">
        <v>6</v>
      </c>
      <c r="C1573" s="2">
        <f>HYPERLINK("https://cao.dolgi.msk.ru/account/1011204214/", 1011204214)</f>
        <v>1011204214</v>
      </c>
      <c r="D1573">
        <v>12318.62</v>
      </c>
    </row>
    <row r="1574" spans="1:4" x14ac:dyDescent="0.25">
      <c r="A1574" t="s">
        <v>498</v>
      </c>
      <c r="B1574" t="s">
        <v>13</v>
      </c>
      <c r="C1574" s="2">
        <f>HYPERLINK("https://cao.dolgi.msk.ru/account/1011204089/", 1011204089)</f>
        <v>1011204089</v>
      </c>
      <c r="D1574">
        <v>24934.85</v>
      </c>
    </row>
    <row r="1575" spans="1:4" x14ac:dyDescent="0.25">
      <c r="A1575" t="s">
        <v>498</v>
      </c>
      <c r="B1575" t="s">
        <v>34</v>
      </c>
      <c r="C1575" s="2">
        <f>HYPERLINK("https://cao.dolgi.msk.ru/account/1011204003/", 1011204003)</f>
        <v>1011204003</v>
      </c>
      <c r="D1575">
        <v>11026.7</v>
      </c>
    </row>
    <row r="1576" spans="1:4" x14ac:dyDescent="0.25">
      <c r="A1576" t="s">
        <v>498</v>
      </c>
      <c r="B1576" t="s">
        <v>28</v>
      </c>
      <c r="C1576" s="2">
        <f>HYPERLINK("https://cao.dolgi.msk.ru/account/1011204011/", 1011204011)</f>
        <v>1011204011</v>
      </c>
      <c r="D1576">
        <v>20971.52</v>
      </c>
    </row>
    <row r="1577" spans="1:4" x14ac:dyDescent="0.25">
      <c r="A1577" t="s">
        <v>499</v>
      </c>
      <c r="B1577" t="s">
        <v>34</v>
      </c>
      <c r="C1577" s="2">
        <f>HYPERLINK("https://cao.dolgi.msk.ru/account/1010708832/", 1010708832)</f>
        <v>1010708832</v>
      </c>
      <c r="D1577">
        <v>71288.31</v>
      </c>
    </row>
    <row r="1578" spans="1:4" x14ac:dyDescent="0.25">
      <c r="A1578" t="s">
        <v>499</v>
      </c>
      <c r="B1578" t="s">
        <v>65</v>
      </c>
      <c r="C1578" s="2">
        <f>HYPERLINK("https://cao.dolgi.msk.ru/account/1010708867/", 1010708867)</f>
        <v>1010708867</v>
      </c>
      <c r="D1578">
        <v>8034.24</v>
      </c>
    </row>
    <row r="1579" spans="1:4" x14ac:dyDescent="0.25">
      <c r="A1579" t="s">
        <v>499</v>
      </c>
      <c r="B1579" t="s">
        <v>18</v>
      </c>
      <c r="C1579" s="2">
        <f>HYPERLINK("https://cao.dolgi.msk.ru/account/1011526117/", 1011526117)</f>
        <v>1011526117</v>
      </c>
      <c r="D1579">
        <v>11800.01</v>
      </c>
    </row>
    <row r="1580" spans="1:4" x14ac:dyDescent="0.25">
      <c r="A1580" t="s">
        <v>499</v>
      </c>
      <c r="B1580" t="s">
        <v>41</v>
      </c>
      <c r="C1580" s="2">
        <f>HYPERLINK("https://cao.dolgi.msk.ru/account/1010709077/", 1010709077)</f>
        <v>1010709077</v>
      </c>
      <c r="D1580">
        <v>7241.8</v>
      </c>
    </row>
    <row r="1581" spans="1:4" x14ac:dyDescent="0.25">
      <c r="A1581" t="s">
        <v>500</v>
      </c>
      <c r="B1581" t="s">
        <v>9</v>
      </c>
      <c r="C1581" s="2">
        <f>HYPERLINK("https://cao.dolgi.msk.ru/account/1011204273/", 1011204273)</f>
        <v>1011204273</v>
      </c>
      <c r="D1581">
        <v>9523.2000000000007</v>
      </c>
    </row>
    <row r="1582" spans="1:4" x14ac:dyDescent="0.25">
      <c r="A1582" t="s">
        <v>500</v>
      </c>
      <c r="B1582" t="s">
        <v>23</v>
      </c>
      <c r="C1582" s="2">
        <f>HYPERLINK("https://cao.dolgi.msk.ru/account/1011204361/", 1011204361)</f>
        <v>1011204361</v>
      </c>
      <c r="D1582">
        <v>31632.69</v>
      </c>
    </row>
    <row r="1583" spans="1:4" x14ac:dyDescent="0.25">
      <c r="A1583" t="s">
        <v>500</v>
      </c>
      <c r="B1583" t="s">
        <v>26</v>
      </c>
      <c r="C1583" s="2">
        <f>HYPERLINK("https://cao.dolgi.msk.ru/account/1011204257/", 1011204257)</f>
        <v>1011204257</v>
      </c>
      <c r="D1583">
        <v>375760.45</v>
      </c>
    </row>
    <row r="1584" spans="1:4" x14ac:dyDescent="0.25">
      <c r="A1584" t="s">
        <v>501</v>
      </c>
      <c r="B1584" t="s">
        <v>6</v>
      </c>
      <c r="C1584" s="2">
        <f>HYPERLINK("https://cao.dolgi.msk.ru/account/1011204599/", 1011204599)</f>
        <v>1011204599</v>
      </c>
      <c r="D1584">
        <v>17865.63</v>
      </c>
    </row>
    <row r="1585" spans="1:4" x14ac:dyDescent="0.25">
      <c r="A1585" t="s">
        <v>501</v>
      </c>
      <c r="B1585" t="s">
        <v>76</v>
      </c>
      <c r="C1585" s="2">
        <f>HYPERLINK("https://cao.dolgi.msk.ru/account/1011204628/", 1011204628)</f>
        <v>1011204628</v>
      </c>
      <c r="D1585">
        <v>39922.81</v>
      </c>
    </row>
    <row r="1586" spans="1:4" x14ac:dyDescent="0.25">
      <c r="A1586" t="s">
        <v>501</v>
      </c>
      <c r="B1586" t="s">
        <v>16</v>
      </c>
      <c r="C1586" s="2">
        <f>HYPERLINK("https://cao.dolgi.msk.ru/account/1011204476/", 1011204476)</f>
        <v>1011204476</v>
      </c>
      <c r="D1586">
        <v>16458.98</v>
      </c>
    </row>
    <row r="1587" spans="1:4" x14ac:dyDescent="0.25">
      <c r="A1587" t="s">
        <v>501</v>
      </c>
      <c r="B1587" t="s">
        <v>46</v>
      </c>
      <c r="C1587" s="2">
        <f>HYPERLINK("https://cao.dolgi.msk.ru/account/1011204855/", 1011204855)</f>
        <v>1011204855</v>
      </c>
      <c r="D1587">
        <v>5739.88</v>
      </c>
    </row>
    <row r="1588" spans="1:4" x14ac:dyDescent="0.25">
      <c r="A1588" t="s">
        <v>501</v>
      </c>
      <c r="B1588" t="s">
        <v>42</v>
      </c>
      <c r="C1588" s="2">
        <f>HYPERLINK("https://cao.dolgi.msk.ru/account/1011204732/", 1011204732)</f>
        <v>1011204732</v>
      </c>
      <c r="D1588">
        <v>32465.21</v>
      </c>
    </row>
    <row r="1589" spans="1:4" x14ac:dyDescent="0.25">
      <c r="A1589" t="s">
        <v>502</v>
      </c>
      <c r="B1589" t="s">
        <v>13</v>
      </c>
      <c r="C1589" s="2">
        <f>HYPERLINK("https://cao.dolgi.msk.ru/account/1011205014/", 1011205014)</f>
        <v>1011205014</v>
      </c>
      <c r="D1589">
        <v>23227.439999999999</v>
      </c>
    </row>
    <row r="1590" spans="1:4" x14ac:dyDescent="0.25">
      <c r="A1590" t="s">
        <v>502</v>
      </c>
      <c r="B1590" t="s">
        <v>16</v>
      </c>
      <c r="C1590" s="2">
        <f>HYPERLINK("https://cao.dolgi.msk.ru/account/1011205102/", 1011205102)</f>
        <v>1011205102</v>
      </c>
      <c r="D1590">
        <v>221184.85</v>
      </c>
    </row>
    <row r="1591" spans="1:4" x14ac:dyDescent="0.25">
      <c r="A1591" t="s">
        <v>502</v>
      </c>
      <c r="B1591" t="s">
        <v>46</v>
      </c>
      <c r="C1591" s="2">
        <f>HYPERLINK("https://cao.dolgi.msk.ru/account/1011204994/", 1011204994)</f>
        <v>1011204994</v>
      </c>
      <c r="D1591">
        <v>12316.14</v>
      </c>
    </row>
    <row r="1592" spans="1:4" x14ac:dyDescent="0.25">
      <c r="A1592" t="s">
        <v>503</v>
      </c>
      <c r="B1592" t="s">
        <v>9</v>
      </c>
      <c r="C1592" s="2">
        <f>HYPERLINK("https://cao.dolgi.msk.ru/account/1011205145/", 1011205145)</f>
        <v>1011205145</v>
      </c>
      <c r="D1592">
        <v>46571.93</v>
      </c>
    </row>
    <row r="1593" spans="1:4" x14ac:dyDescent="0.25">
      <c r="A1593" t="s">
        <v>503</v>
      </c>
      <c r="B1593" t="s">
        <v>23</v>
      </c>
      <c r="C1593" s="2">
        <f>HYPERLINK("https://cao.dolgi.msk.ru/account/1011205313/", 1011205313)</f>
        <v>1011205313</v>
      </c>
      <c r="D1593">
        <v>23521.66</v>
      </c>
    </row>
    <row r="1594" spans="1:4" x14ac:dyDescent="0.25">
      <c r="A1594" t="s">
        <v>504</v>
      </c>
      <c r="B1594" t="s">
        <v>505</v>
      </c>
      <c r="C1594" s="2">
        <f>HYPERLINK("https://cao.dolgi.msk.ru/account/1011205831/", 1011205831)</f>
        <v>1011205831</v>
      </c>
      <c r="D1594">
        <v>51103.38</v>
      </c>
    </row>
    <row r="1595" spans="1:4" x14ac:dyDescent="0.25">
      <c r="A1595" t="s">
        <v>504</v>
      </c>
      <c r="B1595" t="s">
        <v>26</v>
      </c>
      <c r="C1595" s="2">
        <f>HYPERLINK("https://cao.dolgi.msk.ru/account/1011205866/", 1011205866)</f>
        <v>1011205866</v>
      </c>
      <c r="D1595">
        <v>9049.69</v>
      </c>
    </row>
    <row r="1596" spans="1:4" x14ac:dyDescent="0.25">
      <c r="A1596" t="s">
        <v>504</v>
      </c>
      <c r="B1596" t="s">
        <v>52</v>
      </c>
      <c r="C1596" s="2">
        <f>HYPERLINK("https://cao.dolgi.msk.ru/account/1011205647/", 1011205647)</f>
        <v>1011205647</v>
      </c>
      <c r="D1596">
        <v>92753.600000000006</v>
      </c>
    </row>
    <row r="1597" spans="1:4" x14ac:dyDescent="0.25">
      <c r="A1597" t="s">
        <v>504</v>
      </c>
      <c r="B1597" t="s">
        <v>41</v>
      </c>
      <c r="C1597" s="2">
        <f>HYPERLINK("https://cao.dolgi.msk.ru/account/1011205591/", 1011205591)</f>
        <v>1011205591</v>
      </c>
      <c r="D1597">
        <v>5432.86</v>
      </c>
    </row>
    <row r="1598" spans="1:4" x14ac:dyDescent="0.25">
      <c r="A1598" t="s">
        <v>504</v>
      </c>
      <c r="B1598" t="s">
        <v>35</v>
      </c>
      <c r="C1598" s="2">
        <f>HYPERLINK("https://cao.dolgi.msk.ru/account/1011205735/", 1011205735)</f>
        <v>1011205735</v>
      </c>
      <c r="D1598">
        <v>6773.62</v>
      </c>
    </row>
    <row r="1599" spans="1:4" x14ac:dyDescent="0.25">
      <c r="A1599" t="s">
        <v>506</v>
      </c>
      <c r="B1599" t="s">
        <v>14</v>
      </c>
      <c r="C1599" s="2">
        <f>HYPERLINK("https://cao.dolgi.msk.ru/account/1011479322/", 1011479322)</f>
        <v>1011479322</v>
      </c>
      <c r="D1599">
        <v>842763.74</v>
      </c>
    </row>
    <row r="1600" spans="1:4" x14ac:dyDescent="0.25">
      <c r="A1600" t="s">
        <v>506</v>
      </c>
      <c r="B1600" t="s">
        <v>34</v>
      </c>
      <c r="C1600" s="2">
        <f>HYPERLINK("https://cao.dolgi.msk.ru/account/1011479437/", 1011479437)</f>
        <v>1011479437</v>
      </c>
      <c r="D1600">
        <v>35435.72</v>
      </c>
    </row>
    <row r="1601" spans="1:4" x14ac:dyDescent="0.25">
      <c r="A1601" t="s">
        <v>506</v>
      </c>
      <c r="B1601" t="s">
        <v>39</v>
      </c>
      <c r="C1601" s="2">
        <f>HYPERLINK("https://cao.dolgi.msk.ru/account/1011479349/", 1011479349)</f>
        <v>1011479349</v>
      </c>
      <c r="D1601">
        <v>46426.3</v>
      </c>
    </row>
    <row r="1602" spans="1:4" x14ac:dyDescent="0.25">
      <c r="A1602" t="s">
        <v>506</v>
      </c>
      <c r="B1602" t="s">
        <v>39</v>
      </c>
      <c r="C1602" s="2">
        <f>HYPERLINK("https://cao.dolgi.msk.ru/account/1011479365/", 1011479365)</f>
        <v>1011479365</v>
      </c>
      <c r="D1602">
        <v>92964.93</v>
      </c>
    </row>
    <row r="1603" spans="1:4" x14ac:dyDescent="0.25">
      <c r="A1603" t="s">
        <v>506</v>
      </c>
      <c r="B1603" t="s">
        <v>39</v>
      </c>
      <c r="C1603" s="2">
        <f>HYPERLINK("https://cao.dolgi.msk.ru/account/1011479381/", 1011479381)</f>
        <v>1011479381</v>
      </c>
      <c r="D1603">
        <v>36547.74</v>
      </c>
    </row>
    <row r="1604" spans="1:4" x14ac:dyDescent="0.25">
      <c r="A1604" t="s">
        <v>506</v>
      </c>
      <c r="B1604" t="s">
        <v>39</v>
      </c>
      <c r="C1604" s="2">
        <f>HYPERLINK("https://cao.dolgi.msk.ru/account/1011479488/", 1011479488)</f>
        <v>1011479488</v>
      </c>
      <c r="D1604">
        <v>35426.620000000003</v>
      </c>
    </row>
    <row r="1605" spans="1:4" x14ac:dyDescent="0.25">
      <c r="A1605" t="s">
        <v>506</v>
      </c>
      <c r="B1605" t="s">
        <v>39</v>
      </c>
      <c r="C1605" s="2">
        <f>HYPERLINK("https://cao.dolgi.msk.ru/account/1011505578/", 1011505578)</f>
        <v>1011505578</v>
      </c>
      <c r="D1605">
        <v>4058.74</v>
      </c>
    </row>
    <row r="1606" spans="1:4" x14ac:dyDescent="0.25">
      <c r="A1606" t="s">
        <v>506</v>
      </c>
      <c r="B1606" t="s">
        <v>65</v>
      </c>
      <c r="C1606" s="2">
        <f>HYPERLINK("https://cao.dolgi.msk.ru/account/1011479496/", 1011479496)</f>
        <v>1011479496</v>
      </c>
      <c r="D1606">
        <v>220832.95</v>
      </c>
    </row>
    <row r="1607" spans="1:4" x14ac:dyDescent="0.25">
      <c r="A1607" t="s">
        <v>506</v>
      </c>
      <c r="B1607" t="s">
        <v>5</v>
      </c>
      <c r="C1607" s="2">
        <f>HYPERLINK("https://cao.dolgi.msk.ru/account/1011479517/", 1011479517)</f>
        <v>1011479517</v>
      </c>
      <c r="D1607">
        <v>142223.81</v>
      </c>
    </row>
    <row r="1608" spans="1:4" x14ac:dyDescent="0.25">
      <c r="A1608" t="s">
        <v>507</v>
      </c>
      <c r="B1608" t="s">
        <v>31</v>
      </c>
      <c r="C1608" s="2">
        <f>HYPERLINK("https://cao.dolgi.msk.ru/account/1011016491/", 1011016491)</f>
        <v>1011016491</v>
      </c>
      <c r="D1608">
        <v>226428.57</v>
      </c>
    </row>
    <row r="1609" spans="1:4" x14ac:dyDescent="0.25">
      <c r="A1609" t="s">
        <v>507</v>
      </c>
      <c r="B1609" t="s">
        <v>42</v>
      </c>
      <c r="C1609" s="2">
        <f>HYPERLINK("https://cao.dolgi.msk.ru/account/1011515688/", 1011515688)</f>
        <v>1011515688</v>
      </c>
      <c r="D1609">
        <v>11995.13</v>
      </c>
    </row>
    <row r="1610" spans="1:4" x14ac:dyDescent="0.25">
      <c r="A1610" t="s">
        <v>507</v>
      </c>
      <c r="B1610" t="s">
        <v>277</v>
      </c>
      <c r="C1610" s="2">
        <f>HYPERLINK("https://cao.dolgi.msk.ru/account/1011016512/", 1011016512)</f>
        <v>1011016512</v>
      </c>
      <c r="D1610">
        <v>301199.07</v>
      </c>
    </row>
    <row r="1611" spans="1:4" x14ac:dyDescent="0.25">
      <c r="A1611" t="s">
        <v>507</v>
      </c>
      <c r="B1611" t="s">
        <v>141</v>
      </c>
      <c r="C1611" s="2">
        <f>HYPERLINK("https://cao.dolgi.msk.ru/account/1011016563/", 1011016563)</f>
        <v>1011016563</v>
      </c>
      <c r="D1611">
        <v>242258.3</v>
      </c>
    </row>
    <row r="1612" spans="1:4" x14ac:dyDescent="0.25">
      <c r="A1612" t="s">
        <v>508</v>
      </c>
      <c r="B1612" t="s">
        <v>105</v>
      </c>
      <c r="C1612" s="2">
        <f>HYPERLINK("https://cao.dolgi.msk.ru/account/1011479592/", 1011479592)</f>
        <v>1011479592</v>
      </c>
      <c r="D1612">
        <v>85735.16</v>
      </c>
    </row>
    <row r="1613" spans="1:4" x14ac:dyDescent="0.25">
      <c r="A1613" t="s">
        <v>508</v>
      </c>
      <c r="B1613" t="s">
        <v>509</v>
      </c>
      <c r="C1613" s="2">
        <f>HYPERLINK("https://cao.dolgi.msk.ru/account/1011479621/", 1011479621)</f>
        <v>1011479621</v>
      </c>
      <c r="D1613">
        <v>8220.23</v>
      </c>
    </row>
    <row r="1614" spans="1:4" x14ac:dyDescent="0.25">
      <c r="A1614" t="s">
        <v>508</v>
      </c>
      <c r="B1614" t="s">
        <v>50</v>
      </c>
      <c r="C1614" s="2">
        <f>HYPERLINK("https://cao.dolgi.msk.ru/account/1011479584/", 1011479584)</f>
        <v>1011479584</v>
      </c>
      <c r="D1614">
        <v>5705.9</v>
      </c>
    </row>
    <row r="1615" spans="1:4" x14ac:dyDescent="0.25">
      <c r="A1615" t="s">
        <v>510</v>
      </c>
      <c r="B1615" t="s">
        <v>13</v>
      </c>
      <c r="C1615" s="2">
        <f>HYPERLINK("https://cao.dolgi.msk.ru/account/1011408997/", 1011408997)</f>
        <v>1011408997</v>
      </c>
      <c r="D1615">
        <v>13619.72</v>
      </c>
    </row>
    <row r="1616" spans="1:4" x14ac:dyDescent="0.25">
      <c r="A1616" t="s">
        <v>510</v>
      </c>
      <c r="B1616" t="s">
        <v>10</v>
      </c>
      <c r="C1616" s="2">
        <f>HYPERLINK("https://cao.dolgi.msk.ru/account/1011409754/", 1011409754)</f>
        <v>1011409754</v>
      </c>
      <c r="D1616">
        <v>10268.66</v>
      </c>
    </row>
    <row r="1617" spans="1:4" x14ac:dyDescent="0.25">
      <c r="A1617" t="s">
        <v>510</v>
      </c>
      <c r="B1617" t="s">
        <v>105</v>
      </c>
      <c r="C1617" s="2">
        <f>HYPERLINK("https://cao.dolgi.msk.ru/account/1011409404/", 1011409404)</f>
        <v>1011409404</v>
      </c>
      <c r="D1617">
        <v>32867.629999999997</v>
      </c>
    </row>
    <row r="1618" spans="1:4" x14ac:dyDescent="0.25">
      <c r="A1618" t="s">
        <v>510</v>
      </c>
      <c r="B1618" t="s">
        <v>20</v>
      </c>
      <c r="C1618" s="2">
        <f>HYPERLINK("https://cao.dolgi.msk.ru/account/1011409279/", 1011409279)</f>
        <v>1011409279</v>
      </c>
      <c r="D1618">
        <v>21817.85</v>
      </c>
    </row>
    <row r="1619" spans="1:4" x14ac:dyDescent="0.25">
      <c r="A1619" t="s">
        <v>510</v>
      </c>
      <c r="B1619" t="s">
        <v>49</v>
      </c>
      <c r="C1619" s="2">
        <f>HYPERLINK("https://cao.dolgi.msk.ru/account/1011408823/", 1011408823)</f>
        <v>1011408823</v>
      </c>
      <c r="D1619">
        <v>14203.77</v>
      </c>
    </row>
    <row r="1620" spans="1:4" x14ac:dyDescent="0.25">
      <c r="A1620" t="s">
        <v>510</v>
      </c>
      <c r="B1620" t="s">
        <v>277</v>
      </c>
      <c r="C1620" s="2">
        <f>HYPERLINK("https://cao.dolgi.msk.ru/account/1011409949/", 1011409949)</f>
        <v>1011409949</v>
      </c>
      <c r="D1620">
        <v>13611.2</v>
      </c>
    </row>
    <row r="1621" spans="1:4" x14ac:dyDescent="0.25">
      <c r="A1621" t="s">
        <v>510</v>
      </c>
      <c r="B1621" t="s">
        <v>86</v>
      </c>
      <c r="C1621" s="2">
        <f>HYPERLINK("https://cao.dolgi.msk.ru/account/1011408903/", 1011408903)</f>
        <v>1011408903</v>
      </c>
      <c r="D1621">
        <v>14505.26</v>
      </c>
    </row>
    <row r="1622" spans="1:4" x14ac:dyDescent="0.25">
      <c r="A1622" t="s">
        <v>510</v>
      </c>
      <c r="B1622" t="s">
        <v>101</v>
      </c>
      <c r="C1622" s="2">
        <f>HYPERLINK("https://cao.dolgi.msk.ru/account/1011409076/", 1011409076)</f>
        <v>1011409076</v>
      </c>
      <c r="D1622">
        <v>47061.96</v>
      </c>
    </row>
    <row r="1623" spans="1:4" x14ac:dyDescent="0.25">
      <c r="A1623" t="s">
        <v>510</v>
      </c>
      <c r="B1623" t="s">
        <v>141</v>
      </c>
      <c r="C1623" s="2">
        <f>HYPERLINK("https://cao.dolgi.msk.ru/account/1011408882/", 1011408882)</f>
        <v>1011408882</v>
      </c>
      <c r="D1623">
        <v>12043.84</v>
      </c>
    </row>
    <row r="1624" spans="1:4" x14ac:dyDescent="0.25">
      <c r="A1624" t="s">
        <v>510</v>
      </c>
      <c r="B1624" t="s">
        <v>129</v>
      </c>
      <c r="C1624" s="2">
        <f>HYPERLINK("https://cao.dolgi.msk.ru/account/1011409375/", 1011409375)</f>
        <v>1011409375</v>
      </c>
      <c r="D1624">
        <v>4608.96</v>
      </c>
    </row>
    <row r="1625" spans="1:4" x14ac:dyDescent="0.25">
      <c r="A1625" t="s">
        <v>510</v>
      </c>
      <c r="B1625" t="s">
        <v>129</v>
      </c>
      <c r="C1625" s="2">
        <f>HYPERLINK("https://cao.dolgi.msk.ru/account/1011409818/", 1011409818)</f>
        <v>1011409818</v>
      </c>
      <c r="D1625">
        <v>3564.38</v>
      </c>
    </row>
    <row r="1626" spans="1:4" x14ac:dyDescent="0.25">
      <c r="A1626" t="s">
        <v>510</v>
      </c>
      <c r="B1626" t="s">
        <v>284</v>
      </c>
      <c r="C1626" s="2">
        <f>HYPERLINK("https://cao.dolgi.msk.ru/account/1011409033/", 1011409033)</f>
        <v>1011409033</v>
      </c>
      <c r="D1626">
        <v>9481.92</v>
      </c>
    </row>
    <row r="1627" spans="1:4" x14ac:dyDescent="0.25">
      <c r="A1627" t="s">
        <v>510</v>
      </c>
      <c r="B1627" t="s">
        <v>240</v>
      </c>
      <c r="C1627" s="2">
        <f>HYPERLINK("https://cao.dolgi.msk.ru/account/1011410034/", 1011410034)</f>
        <v>1011410034</v>
      </c>
      <c r="D1627">
        <v>19062.73</v>
      </c>
    </row>
    <row r="1628" spans="1:4" x14ac:dyDescent="0.25">
      <c r="A1628" t="s">
        <v>510</v>
      </c>
      <c r="B1628" t="s">
        <v>95</v>
      </c>
      <c r="C1628" s="2">
        <f>HYPERLINK("https://cao.dolgi.msk.ru/account/1011409367/", 1011409367)</f>
        <v>1011409367</v>
      </c>
      <c r="D1628">
        <v>42232.86</v>
      </c>
    </row>
    <row r="1629" spans="1:4" x14ac:dyDescent="0.25">
      <c r="A1629" t="s">
        <v>510</v>
      </c>
      <c r="B1629" t="s">
        <v>84</v>
      </c>
      <c r="C1629" s="2">
        <f>HYPERLINK("https://cao.dolgi.msk.ru/account/1011405948/", 1011405948)</f>
        <v>1011405948</v>
      </c>
      <c r="D1629">
        <v>411114.77</v>
      </c>
    </row>
    <row r="1630" spans="1:4" x14ac:dyDescent="0.25">
      <c r="A1630" t="s">
        <v>510</v>
      </c>
      <c r="B1630" t="s">
        <v>511</v>
      </c>
      <c r="C1630" s="2">
        <f>HYPERLINK("https://cao.dolgi.msk.ru/account/1011406131/", 1011406131)</f>
        <v>1011406131</v>
      </c>
      <c r="D1630">
        <v>75550.7</v>
      </c>
    </row>
    <row r="1631" spans="1:4" x14ac:dyDescent="0.25">
      <c r="A1631" t="s">
        <v>512</v>
      </c>
      <c r="B1631" t="s">
        <v>39</v>
      </c>
      <c r="C1631" s="2">
        <f>HYPERLINK("https://cao.dolgi.msk.ru/account/1011504575/", 1011504575)</f>
        <v>1011504575</v>
      </c>
      <c r="D1631">
        <v>19253.61</v>
      </c>
    </row>
    <row r="1632" spans="1:4" x14ac:dyDescent="0.25">
      <c r="A1632" t="s">
        <v>512</v>
      </c>
      <c r="B1632" t="s">
        <v>9</v>
      </c>
      <c r="C1632" s="2">
        <f>HYPERLINK("https://cao.dolgi.msk.ru/account/1011504049/", 1011504049)</f>
        <v>1011504049</v>
      </c>
      <c r="D1632">
        <v>17488.900000000001</v>
      </c>
    </row>
    <row r="1633" spans="1:4" x14ac:dyDescent="0.25">
      <c r="A1633" t="s">
        <v>512</v>
      </c>
      <c r="B1633" t="s">
        <v>5</v>
      </c>
      <c r="C1633" s="2">
        <f>HYPERLINK("https://cao.dolgi.msk.ru/account/1011097148/", 1011097148)</f>
        <v>1011097148</v>
      </c>
      <c r="D1633">
        <v>33291.360000000001</v>
      </c>
    </row>
    <row r="1634" spans="1:4" x14ac:dyDescent="0.25">
      <c r="A1634" t="s">
        <v>513</v>
      </c>
      <c r="B1634" t="s">
        <v>10</v>
      </c>
      <c r="C1634" s="2">
        <f>HYPERLINK("https://cao.dolgi.msk.ru/account/1011530263/", 1011530263)</f>
        <v>1011530263</v>
      </c>
      <c r="D1634">
        <v>35789.4</v>
      </c>
    </row>
    <row r="1635" spans="1:4" x14ac:dyDescent="0.25">
      <c r="A1635" t="s">
        <v>513</v>
      </c>
      <c r="B1635" t="s">
        <v>28</v>
      </c>
      <c r="C1635" s="2">
        <f>HYPERLINK("https://cao.dolgi.msk.ru/account/1011206172/", 1011206172)</f>
        <v>1011206172</v>
      </c>
      <c r="D1635">
        <v>6251.82</v>
      </c>
    </row>
    <row r="1636" spans="1:4" x14ac:dyDescent="0.25">
      <c r="A1636" t="s">
        <v>513</v>
      </c>
      <c r="B1636" t="s">
        <v>20</v>
      </c>
      <c r="C1636" s="2">
        <f>HYPERLINK("https://cao.dolgi.msk.ru/account/1011205946/", 1011205946)</f>
        <v>1011205946</v>
      </c>
      <c r="D1636">
        <v>9999.6299999999992</v>
      </c>
    </row>
    <row r="1637" spans="1:4" x14ac:dyDescent="0.25">
      <c r="A1637" t="s">
        <v>513</v>
      </c>
      <c r="B1637" t="s">
        <v>21</v>
      </c>
      <c r="C1637" s="2">
        <f>HYPERLINK("https://cao.dolgi.msk.ru/account/1011206025/", 1011206025)</f>
        <v>1011206025</v>
      </c>
      <c r="D1637">
        <v>14724.96</v>
      </c>
    </row>
    <row r="1638" spans="1:4" x14ac:dyDescent="0.25">
      <c r="A1638" t="s">
        <v>514</v>
      </c>
      <c r="B1638" t="s">
        <v>13</v>
      </c>
      <c r="C1638" s="2">
        <f>HYPERLINK("https://cao.dolgi.msk.ru/account/1011406326/", 1011406326)</f>
        <v>1011406326</v>
      </c>
      <c r="D1638">
        <v>27845.14</v>
      </c>
    </row>
    <row r="1639" spans="1:4" x14ac:dyDescent="0.25">
      <c r="A1639" t="s">
        <v>514</v>
      </c>
      <c r="B1639" t="s">
        <v>9</v>
      </c>
      <c r="C1639" s="2">
        <f>HYPERLINK("https://cao.dolgi.msk.ru/account/1011406377/", 1011406377)</f>
        <v>1011406377</v>
      </c>
      <c r="D1639">
        <v>12970.48</v>
      </c>
    </row>
    <row r="1640" spans="1:4" x14ac:dyDescent="0.25">
      <c r="A1640" t="s">
        <v>514</v>
      </c>
      <c r="B1640" t="s">
        <v>76</v>
      </c>
      <c r="C1640" s="2">
        <f>HYPERLINK("https://cao.dolgi.msk.ru/account/1011406393/", 1011406393)</f>
        <v>1011406393</v>
      </c>
      <c r="D1640">
        <v>13326.86</v>
      </c>
    </row>
    <row r="1641" spans="1:4" x14ac:dyDescent="0.25">
      <c r="A1641" t="s">
        <v>514</v>
      </c>
      <c r="B1641" t="s">
        <v>18</v>
      </c>
      <c r="C1641" s="2">
        <f>HYPERLINK("https://cao.dolgi.msk.ru/account/1011406369/", 1011406369)</f>
        <v>1011406369</v>
      </c>
      <c r="D1641">
        <v>106032.48</v>
      </c>
    </row>
    <row r="1642" spans="1:4" x14ac:dyDescent="0.25">
      <c r="A1642" t="s">
        <v>514</v>
      </c>
      <c r="B1642" t="s">
        <v>23</v>
      </c>
      <c r="C1642" s="2">
        <f>HYPERLINK("https://cao.dolgi.msk.ru/account/1011406334/", 1011406334)</f>
        <v>1011406334</v>
      </c>
      <c r="D1642">
        <v>157208.98000000001</v>
      </c>
    </row>
    <row r="1643" spans="1:4" x14ac:dyDescent="0.25">
      <c r="A1643" t="s">
        <v>515</v>
      </c>
      <c r="B1643" t="s">
        <v>9</v>
      </c>
      <c r="C1643" s="2">
        <f>HYPERLINK("https://cao.dolgi.msk.ru/account/1011054746/", 1011054746)</f>
        <v>1011054746</v>
      </c>
      <c r="D1643">
        <v>18121.21</v>
      </c>
    </row>
    <row r="1644" spans="1:4" x14ac:dyDescent="0.25">
      <c r="A1644" t="s">
        <v>515</v>
      </c>
      <c r="B1644" t="s">
        <v>17</v>
      </c>
      <c r="C1644" s="2">
        <f>HYPERLINK("https://cao.dolgi.msk.ru/account/1011054703/", 1011054703)</f>
        <v>1011054703</v>
      </c>
      <c r="D1644">
        <v>21253.75</v>
      </c>
    </row>
    <row r="1645" spans="1:4" x14ac:dyDescent="0.25">
      <c r="A1645" t="s">
        <v>515</v>
      </c>
      <c r="B1645" t="s">
        <v>46</v>
      </c>
      <c r="C1645" s="2">
        <f>HYPERLINK("https://cao.dolgi.msk.ru/account/1011054594/", 1011054594)</f>
        <v>1011054594</v>
      </c>
      <c r="D1645">
        <v>15745.02</v>
      </c>
    </row>
    <row r="1646" spans="1:4" x14ac:dyDescent="0.25">
      <c r="A1646" t="s">
        <v>515</v>
      </c>
      <c r="B1646" t="s">
        <v>18</v>
      </c>
      <c r="C1646" s="2">
        <f>HYPERLINK("https://cao.dolgi.msk.ru/account/1011054762/", 1011054762)</f>
        <v>1011054762</v>
      </c>
      <c r="D1646">
        <v>31449.71</v>
      </c>
    </row>
    <row r="1647" spans="1:4" x14ac:dyDescent="0.25">
      <c r="A1647" t="s">
        <v>515</v>
      </c>
      <c r="B1647" t="s">
        <v>29</v>
      </c>
      <c r="C1647" s="2">
        <f>HYPERLINK("https://cao.dolgi.msk.ru/account/1011054615/", 1011054615)</f>
        <v>1011054615</v>
      </c>
      <c r="D1647">
        <v>17762.099999999999</v>
      </c>
    </row>
    <row r="1648" spans="1:4" x14ac:dyDescent="0.25">
      <c r="A1648" t="s">
        <v>516</v>
      </c>
      <c r="B1648" t="s">
        <v>13</v>
      </c>
      <c r="C1648" s="2">
        <f>HYPERLINK("https://cao.dolgi.msk.ru/account/1011384681/", 1011384681)</f>
        <v>1011384681</v>
      </c>
      <c r="D1648">
        <v>23212.400000000001</v>
      </c>
    </row>
    <row r="1649" spans="1:4" x14ac:dyDescent="0.25">
      <c r="A1649" t="s">
        <v>516</v>
      </c>
      <c r="B1649" t="s">
        <v>16</v>
      </c>
      <c r="C1649" s="2">
        <f>HYPERLINK("https://cao.dolgi.msk.ru/account/1011384438/", 1011384438)</f>
        <v>1011384438</v>
      </c>
      <c r="D1649">
        <v>115534.88</v>
      </c>
    </row>
    <row r="1650" spans="1:4" x14ac:dyDescent="0.25">
      <c r="A1650" t="s">
        <v>516</v>
      </c>
      <c r="B1650" t="s">
        <v>19</v>
      </c>
      <c r="C1650" s="2">
        <f>HYPERLINK("https://cao.dolgi.msk.ru/account/1011384171/", 1011384171)</f>
        <v>1011384171</v>
      </c>
      <c r="D1650">
        <v>42748.28</v>
      </c>
    </row>
    <row r="1651" spans="1:4" x14ac:dyDescent="0.25">
      <c r="A1651" t="s">
        <v>516</v>
      </c>
      <c r="B1651" t="s">
        <v>7</v>
      </c>
      <c r="C1651" s="2">
        <f>HYPERLINK("https://cao.dolgi.msk.ru/account/1011384198/", 1011384198)</f>
        <v>1011384198</v>
      </c>
      <c r="D1651">
        <v>18166.169999999998</v>
      </c>
    </row>
    <row r="1652" spans="1:4" x14ac:dyDescent="0.25">
      <c r="A1652" t="s">
        <v>516</v>
      </c>
      <c r="B1652" t="s">
        <v>106</v>
      </c>
      <c r="C1652" s="2">
        <f>HYPERLINK("https://cao.dolgi.msk.ru/account/1011384091/", 1011384091)</f>
        <v>1011384091</v>
      </c>
      <c r="D1652">
        <v>29695.200000000001</v>
      </c>
    </row>
    <row r="1653" spans="1:4" x14ac:dyDescent="0.25">
      <c r="A1653" t="s">
        <v>516</v>
      </c>
      <c r="B1653" t="s">
        <v>30</v>
      </c>
      <c r="C1653" s="2">
        <f>HYPERLINK("https://cao.dolgi.msk.ru/account/1011534088/", 1011534088)</f>
        <v>1011534088</v>
      </c>
      <c r="D1653">
        <v>13456.02</v>
      </c>
    </row>
    <row r="1654" spans="1:4" x14ac:dyDescent="0.25">
      <c r="A1654" t="s">
        <v>517</v>
      </c>
      <c r="B1654" t="s">
        <v>14</v>
      </c>
      <c r="C1654" s="2">
        <f>HYPERLINK("https://cao.dolgi.msk.ru/account/1011487306/", 1011487306)</f>
        <v>1011487306</v>
      </c>
      <c r="D1654">
        <v>144472.20000000001</v>
      </c>
    </row>
    <row r="1655" spans="1:4" x14ac:dyDescent="0.25">
      <c r="A1655" t="s">
        <v>517</v>
      </c>
      <c r="B1655" t="s">
        <v>5</v>
      </c>
      <c r="C1655" s="2">
        <f>HYPERLINK("https://cao.dolgi.msk.ru/account/1011487525/", 1011487525)</f>
        <v>1011487525</v>
      </c>
      <c r="D1655">
        <v>33685.96</v>
      </c>
    </row>
    <row r="1656" spans="1:4" x14ac:dyDescent="0.25">
      <c r="A1656" t="s">
        <v>517</v>
      </c>
      <c r="B1656" t="s">
        <v>18</v>
      </c>
      <c r="C1656" s="2">
        <f>HYPERLINK("https://cao.dolgi.msk.ru/account/1011487592/", 1011487592)</f>
        <v>1011487592</v>
      </c>
      <c r="D1656">
        <v>25583.89</v>
      </c>
    </row>
    <row r="1657" spans="1:4" x14ac:dyDescent="0.25">
      <c r="A1657" t="s">
        <v>517</v>
      </c>
      <c r="B1657" t="s">
        <v>18</v>
      </c>
      <c r="C1657" s="2">
        <f>HYPERLINK("https://cao.dolgi.msk.ru/account/1011487728/", 1011487728)</f>
        <v>1011487728</v>
      </c>
      <c r="D1657">
        <v>80191.789999999994</v>
      </c>
    </row>
    <row r="1658" spans="1:4" x14ac:dyDescent="0.25">
      <c r="A1658" t="s">
        <v>517</v>
      </c>
      <c r="B1658" t="s">
        <v>50</v>
      </c>
      <c r="C1658" s="2">
        <f>HYPERLINK("https://cao.dolgi.msk.ru/account/1011487613/", 1011487613)</f>
        <v>1011487613</v>
      </c>
      <c r="D1658">
        <v>38232.089999999997</v>
      </c>
    </row>
    <row r="1659" spans="1:4" x14ac:dyDescent="0.25">
      <c r="A1659" t="s">
        <v>517</v>
      </c>
      <c r="B1659" t="s">
        <v>277</v>
      </c>
      <c r="C1659" s="2">
        <f>HYPERLINK("https://cao.dolgi.msk.ru/account/1011487154/", 1011487154)</f>
        <v>1011487154</v>
      </c>
      <c r="D1659">
        <v>17801</v>
      </c>
    </row>
    <row r="1660" spans="1:4" x14ac:dyDescent="0.25">
      <c r="A1660" t="s">
        <v>517</v>
      </c>
      <c r="B1660" t="s">
        <v>33</v>
      </c>
      <c r="C1660" s="2">
        <f>HYPERLINK("https://cao.dolgi.msk.ru/account/1011514415/", 1011514415)</f>
        <v>1011514415</v>
      </c>
      <c r="D1660">
        <v>13973.33</v>
      </c>
    </row>
    <row r="1661" spans="1:4" x14ac:dyDescent="0.25">
      <c r="A1661" t="s">
        <v>517</v>
      </c>
      <c r="B1661" t="s">
        <v>129</v>
      </c>
      <c r="C1661" s="2">
        <f>HYPERLINK("https://cao.dolgi.msk.ru/account/1011487103/", 1011487103)</f>
        <v>1011487103</v>
      </c>
      <c r="D1661">
        <v>13446.73</v>
      </c>
    </row>
    <row r="1662" spans="1:4" x14ac:dyDescent="0.25">
      <c r="A1662" t="s">
        <v>517</v>
      </c>
      <c r="B1662" t="s">
        <v>35</v>
      </c>
      <c r="C1662" s="2">
        <f>HYPERLINK("https://cao.dolgi.msk.ru/account/1011487218/", 1011487218)</f>
        <v>1011487218</v>
      </c>
      <c r="D1662">
        <v>152847.29999999999</v>
      </c>
    </row>
    <row r="1663" spans="1:4" x14ac:dyDescent="0.25">
      <c r="A1663" t="s">
        <v>517</v>
      </c>
      <c r="B1663" t="s">
        <v>158</v>
      </c>
      <c r="C1663" s="2">
        <f>HYPERLINK("https://cao.dolgi.msk.ru/account/1011487859/", 1011487859)</f>
        <v>1011487859</v>
      </c>
      <c r="D1663">
        <v>15680.33</v>
      </c>
    </row>
    <row r="1664" spans="1:4" x14ac:dyDescent="0.25">
      <c r="A1664" t="s">
        <v>517</v>
      </c>
      <c r="B1664" t="s">
        <v>284</v>
      </c>
      <c r="C1664" s="2">
        <f>HYPERLINK("https://cao.dolgi.msk.ru/account/1011487269/", 1011487269)</f>
        <v>1011487269</v>
      </c>
      <c r="D1664">
        <v>65685.06</v>
      </c>
    </row>
    <row r="1665" spans="1:4" x14ac:dyDescent="0.25">
      <c r="A1665" t="s">
        <v>518</v>
      </c>
      <c r="B1665" t="s">
        <v>6</v>
      </c>
      <c r="C1665" s="2">
        <f>HYPERLINK("https://cao.dolgi.msk.ru/account/1011479875/", 1011479875)</f>
        <v>1011479875</v>
      </c>
      <c r="D1665">
        <v>30881.82</v>
      </c>
    </row>
    <row r="1666" spans="1:4" x14ac:dyDescent="0.25">
      <c r="A1666" t="s">
        <v>518</v>
      </c>
      <c r="B1666" t="s">
        <v>13</v>
      </c>
      <c r="C1666" s="2">
        <f>HYPERLINK("https://cao.dolgi.msk.ru/account/1011479832/", 1011479832)</f>
        <v>1011479832</v>
      </c>
      <c r="D1666">
        <v>2386.2399999999998</v>
      </c>
    </row>
    <row r="1667" spans="1:4" x14ac:dyDescent="0.25">
      <c r="A1667" t="s">
        <v>518</v>
      </c>
      <c r="B1667" t="s">
        <v>5</v>
      </c>
      <c r="C1667" s="2">
        <f>HYPERLINK("https://cao.dolgi.msk.ru/account/1011479787/", 1011479787)</f>
        <v>1011479787</v>
      </c>
      <c r="D1667">
        <v>13963.63</v>
      </c>
    </row>
    <row r="1668" spans="1:4" x14ac:dyDescent="0.25">
      <c r="A1668" t="s">
        <v>519</v>
      </c>
      <c r="B1668" t="s">
        <v>76</v>
      </c>
      <c r="C1668" s="2">
        <f>HYPERLINK("https://cao.dolgi.msk.ru/account/1011479883/", 1011479883)</f>
        <v>1011479883</v>
      </c>
      <c r="D1668">
        <v>65425.88</v>
      </c>
    </row>
    <row r="1669" spans="1:4" x14ac:dyDescent="0.25">
      <c r="A1669" t="s">
        <v>520</v>
      </c>
      <c r="B1669" t="s">
        <v>14</v>
      </c>
      <c r="C1669" s="2">
        <f>HYPERLINK("https://cao.dolgi.msk.ru/account/1011498339/", 1011498339)</f>
        <v>1011498339</v>
      </c>
      <c r="D1669">
        <v>7027.53</v>
      </c>
    </row>
    <row r="1670" spans="1:4" x14ac:dyDescent="0.25">
      <c r="A1670" t="s">
        <v>520</v>
      </c>
      <c r="B1670" t="s">
        <v>34</v>
      </c>
      <c r="C1670" s="2">
        <f>HYPERLINK("https://cao.dolgi.msk.ru/account/1011498347/", 1011498347)</f>
        <v>1011498347</v>
      </c>
      <c r="D1670">
        <v>34940.15</v>
      </c>
    </row>
    <row r="1671" spans="1:4" x14ac:dyDescent="0.25">
      <c r="A1671" t="s">
        <v>520</v>
      </c>
      <c r="B1671" t="s">
        <v>39</v>
      </c>
      <c r="C1671" s="2">
        <f>HYPERLINK("https://cao.dolgi.msk.ru/account/1011498267/", 1011498267)</f>
        <v>1011498267</v>
      </c>
      <c r="D1671">
        <v>27499.19</v>
      </c>
    </row>
    <row r="1672" spans="1:4" x14ac:dyDescent="0.25">
      <c r="A1672" t="s">
        <v>520</v>
      </c>
      <c r="B1672" t="s">
        <v>50</v>
      </c>
      <c r="C1672" s="2">
        <f>HYPERLINK("https://cao.dolgi.msk.ru/account/1011498304/", 1011498304)</f>
        <v>1011498304</v>
      </c>
      <c r="D1672">
        <v>18897.05</v>
      </c>
    </row>
    <row r="1673" spans="1:4" x14ac:dyDescent="0.25">
      <c r="A1673" t="s">
        <v>520</v>
      </c>
      <c r="B1673" t="s">
        <v>21</v>
      </c>
      <c r="C1673" s="2">
        <f>HYPERLINK("https://cao.dolgi.msk.ru/account/1011498224/", 1011498224)</f>
        <v>1011498224</v>
      </c>
      <c r="D1673">
        <v>24547.25</v>
      </c>
    </row>
    <row r="1674" spans="1:4" x14ac:dyDescent="0.25">
      <c r="A1674" t="s">
        <v>520</v>
      </c>
      <c r="B1674" t="s">
        <v>521</v>
      </c>
      <c r="C1674" s="2">
        <f>HYPERLINK("https://cao.dolgi.msk.ru/account/1011498283/", 1011498283)</f>
        <v>1011498283</v>
      </c>
      <c r="D1674">
        <v>33772.769999999997</v>
      </c>
    </row>
    <row r="1675" spans="1:4" x14ac:dyDescent="0.25">
      <c r="A1675" t="s">
        <v>520</v>
      </c>
      <c r="B1675" t="s">
        <v>283</v>
      </c>
      <c r="C1675" s="2">
        <f>HYPERLINK("https://cao.dolgi.msk.ru/account/1011498216/", 1011498216)</f>
        <v>1011498216</v>
      </c>
      <c r="D1675">
        <v>11654.54</v>
      </c>
    </row>
    <row r="1676" spans="1:4" x14ac:dyDescent="0.25">
      <c r="A1676" t="s">
        <v>520</v>
      </c>
      <c r="B1676" t="s">
        <v>36</v>
      </c>
      <c r="C1676" s="2">
        <f>HYPERLINK("https://cao.dolgi.msk.ru/account/1011498208/", 1011498208)</f>
        <v>1011498208</v>
      </c>
      <c r="D1676">
        <v>12664.62</v>
      </c>
    </row>
    <row r="1677" spans="1:4" x14ac:dyDescent="0.25">
      <c r="A1677" t="s">
        <v>520</v>
      </c>
      <c r="B1677" t="s">
        <v>87</v>
      </c>
      <c r="C1677" s="2">
        <f>HYPERLINK("https://cao.dolgi.msk.ru/account/1011498355/", 1011498355)</f>
        <v>1011498355</v>
      </c>
      <c r="D1677">
        <v>37118.43</v>
      </c>
    </row>
    <row r="1678" spans="1:4" x14ac:dyDescent="0.25">
      <c r="A1678" t="s">
        <v>520</v>
      </c>
      <c r="B1678" t="s">
        <v>110</v>
      </c>
      <c r="C1678" s="2">
        <f>HYPERLINK("https://cao.dolgi.msk.ru/account/1011498363/", 1011498363)</f>
        <v>1011498363</v>
      </c>
      <c r="D1678">
        <v>8399.86</v>
      </c>
    </row>
    <row r="1679" spans="1:4" x14ac:dyDescent="0.25">
      <c r="A1679" t="s">
        <v>522</v>
      </c>
      <c r="B1679" t="s">
        <v>34</v>
      </c>
      <c r="C1679" s="2">
        <f>HYPERLINK("https://cao.dolgi.msk.ru/account/1011062199/", 1011062199)</f>
        <v>1011062199</v>
      </c>
      <c r="D1679">
        <v>13952.61</v>
      </c>
    </row>
    <row r="1680" spans="1:4" x14ac:dyDescent="0.25">
      <c r="A1680" t="s">
        <v>522</v>
      </c>
      <c r="B1680" t="s">
        <v>5</v>
      </c>
      <c r="C1680" s="2">
        <f>HYPERLINK("https://cao.dolgi.msk.ru/account/1011062439/", 1011062439)</f>
        <v>1011062439</v>
      </c>
      <c r="D1680">
        <v>18631.330000000002</v>
      </c>
    </row>
    <row r="1681" spans="1:4" x14ac:dyDescent="0.25">
      <c r="A1681" t="s">
        <v>522</v>
      </c>
      <c r="B1681" t="s">
        <v>23</v>
      </c>
      <c r="C1681" s="2">
        <f>HYPERLINK("https://cao.dolgi.msk.ru/account/1011547196/", 1011547196)</f>
        <v>1011547196</v>
      </c>
      <c r="D1681">
        <v>67249.919999999998</v>
      </c>
    </row>
    <row r="1682" spans="1:4" x14ac:dyDescent="0.25">
      <c r="A1682" t="s">
        <v>522</v>
      </c>
      <c r="B1682" t="s">
        <v>26</v>
      </c>
      <c r="C1682" s="2">
        <f>HYPERLINK("https://cao.dolgi.msk.ru/account/1011547276/", 1011547276)</f>
        <v>1011547276</v>
      </c>
      <c r="D1682">
        <v>169676.79</v>
      </c>
    </row>
    <row r="1683" spans="1:4" x14ac:dyDescent="0.25">
      <c r="A1683" t="s">
        <v>522</v>
      </c>
      <c r="B1683" t="s">
        <v>7</v>
      </c>
      <c r="C1683" s="2">
        <f>HYPERLINK("https://cao.dolgi.msk.ru/account/1011543566/", 1011543566)</f>
        <v>1011543566</v>
      </c>
      <c r="D1683">
        <v>41002.339999999997</v>
      </c>
    </row>
    <row r="1684" spans="1:4" x14ac:dyDescent="0.25">
      <c r="A1684" t="s">
        <v>522</v>
      </c>
      <c r="B1684" t="s">
        <v>106</v>
      </c>
      <c r="C1684" s="2">
        <f>HYPERLINK("https://cao.dolgi.msk.ru/account/1011547233/", 1011547233)</f>
        <v>1011547233</v>
      </c>
      <c r="D1684">
        <v>150046.32</v>
      </c>
    </row>
    <row r="1685" spans="1:4" x14ac:dyDescent="0.25">
      <c r="A1685" t="s">
        <v>522</v>
      </c>
      <c r="B1685" t="s">
        <v>30</v>
      </c>
      <c r="C1685" s="2">
        <f>HYPERLINK("https://cao.dolgi.msk.ru/account/1011062359/", 1011062359)</f>
        <v>1011062359</v>
      </c>
      <c r="D1685">
        <v>35242.5</v>
      </c>
    </row>
    <row r="1686" spans="1:4" x14ac:dyDescent="0.25">
      <c r="A1686" t="s">
        <v>522</v>
      </c>
      <c r="B1686" t="s">
        <v>21</v>
      </c>
      <c r="C1686" s="2">
        <f>HYPERLINK("https://cao.dolgi.msk.ru/account/1011533982/", 1011533982)</f>
        <v>1011533982</v>
      </c>
      <c r="D1686">
        <v>3443.74</v>
      </c>
    </row>
    <row r="1687" spans="1:4" x14ac:dyDescent="0.25">
      <c r="A1687" t="s">
        <v>522</v>
      </c>
      <c r="B1687" t="s">
        <v>94</v>
      </c>
      <c r="C1687" s="2">
        <f>HYPERLINK("https://cao.dolgi.msk.ru/account/1011062279/", 1011062279)</f>
        <v>1011062279</v>
      </c>
      <c r="D1687">
        <v>11713.55</v>
      </c>
    </row>
    <row r="1688" spans="1:4" x14ac:dyDescent="0.25">
      <c r="A1688" t="s">
        <v>522</v>
      </c>
      <c r="B1688" t="s">
        <v>42</v>
      </c>
      <c r="C1688" s="2">
        <f>HYPERLINK("https://cao.dolgi.msk.ru/account/1011062295/", 1011062295)</f>
        <v>1011062295</v>
      </c>
      <c r="D1688">
        <v>47277.63</v>
      </c>
    </row>
    <row r="1689" spans="1:4" x14ac:dyDescent="0.25">
      <c r="A1689" t="s">
        <v>522</v>
      </c>
      <c r="B1689" t="s">
        <v>128</v>
      </c>
      <c r="C1689" s="2">
        <f>HYPERLINK("https://cao.dolgi.msk.ru/account/1011534002/", 1011534002)</f>
        <v>1011534002</v>
      </c>
      <c r="D1689">
        <v>2842.34</v>
      </c>
    </row>
    <row r="1690" spans="1:4" x14ac:dyDescent="0.25">
      <c r="A1690" t="s">
        <v>522</v>
      </c>
      <c r="B1690" t="s">
        <v>120</v>
      </c>
      <c r="C1690" s="2">
        <f>HYPERLINK("https://cao.dolgi.msk.ru/account/1011530677/", 1011530677)</f>
        <v>1011530677</v>
      </c>
      <c r="D1690">
        <v>19277.66</v>
      </c>
    </row>
    <row r="1691" spans="1:4" x14ac:dyDescent="0.25">
      <c r="A1691" t="s">
        <v>522</v>
      </c>
      <c r="B1691" t="s">
        <v>33</v>
      </c>
      <c r="C1691" s="2">
        <f>HYPERLINK("https://cao.dolgi.msk.ru/account/1011534029/", 1011534029)</f>
        <v>1011534029</v>
      </c>
      <c r="D1691">
        <v>10609.22</v>
      </c>
    </row>
    <row r="1692" spans="1:4" x14ac:dyDescent="0.25">
      <c r="A1692" t="s">
        <v>522</v>
      </c>
      <c r="B1692" t="s">
        <v>54</v>
      </c>
      <c r="C1692" s="2">
        <f>HYPERLINK("https://cao.dolgi.msk.ru/account/1011547444/", 1011547444)</f>
        <v>1011547444</v>
      </c>
      <c r="D1692">
        <v>29654.66</v>
      </c>
    </row>
    <row r="1693" spans="1:4" x14ac:dyDescent="0.25">
      <c r="A1693" t="s">
        <v>522</v>
      </c>
      <c r="B1693" t="s">
        <v>168</v>
      </c>
      <c r="C1693" s="2">
        <f>HYPERLINK("https://cao.dolgi.msk.ru/account/1011547452/", 1011547452)</f>
        <v>1011547452</v>
      </c>
      <c r="D1693">
        <v>28964.92</v>
      </c>
    </row>
    <row r="1694" spans="1:4" x14ac:dyDescent="0.25">
      <c r="A1694" t="s">
        <v>522</v>
      </c>
      <c r="B1694" t="s">
        <v>283</v>
      </c>
      <c r="C1694" s="2">
        <f>HYPERLINK("https://cao.dolgi.msk.ru/account/1011062025/", 1011062025)</f>
        <v>1011062025</v>
      </c>
      <c r="D1694">
        <v>5752.42</v>
      </c>
    </row>
    <row r="1695" spans="1:4" x14ac:dyDescent="0.25">
      <c r="A1695" t="s">
        <v>522</v>
      </c>
      <c r="B1695" t="s">
        <v>283</v>
      </c>
      <c r="C1695" s="2">
        <f>HYPERLINK("https://cao.dolgi.msk.ru/account/1011062121/", 1011062121)</f>
        <v>1011062121</v>
      </c>
      <c r="D1695">
        <v>5752.42</v>
      </c>
    </row>
    <row r="1696" spans="1:4" x14ac:dyDescent="0.25">
      <c r="A1696" t="s">
        <v>522</v>
      </c>
      <c r="B1696" t="s">
        <v>36</v>
      </c>
      <c r="C1696" s="2">
        <f>HYPERLINK("https://cao.dolgi.msk.ru/account/1011534045/", 1011534045)</f>
        <v>1011534045</v>
      </c>
      <c r="D1696">
        <v>21768.82</v>
      </c>
    </row>
    <row r="1697" spans="1:4" x14ac:dyDescent="0.25">
      <c r="A1697" t="s">
        <v>523</v>
      </c>
      <c r="B1697" t="s">
        <v>13</v>
      </c>
      <c r="C1697" s="2">
        <f>HYPERLINK("https://cao.dolgi.msk.ru/account/1011384737/", 1011384737)</f>
        <v>1011384737</v>
      </c>
      <c r="D1697">
        <v>2116.15</v>
      </c>
    </row>
    <row r="1698" spans="1:4" x14ac:dyDescent="0.25">
      <c r="A1698" t="s">
        <v>523</v>
      </c>
      <c r="B1698" t="s">
        <v>14</v>
      </c>
      <c r="C1698" s="2">
        <f>HYPERLINK("https://cao.dolgi.msk.ru/account/1011384868/", 1011384868)</f>
        <v>1011384868</v>
      </c>
      <c r="D1698">
        <v>16930.14</v>
      </c>
    </row>
    <row r="1699" spans="1:4" x14ac:dyDescent="0.25">
      <c r="A1699" t="s">
        <v>523</v>
      </c>
      <c r="B1699" t="s">
        <v>10</v>
      </c>
      <c r="C1699" s="2">
        <f>HYPERLINK("https://cao.dolgi.msk.ru/account/1011384905/", 1011384905)</f>
        <v>1011384905</v>
      </c>
      <c r="D1699">
        <v>43858.720000000001</v>
      </c>
    </row>
    <row r="1700" spans="1:4" x14ac:dyDescent="0.25">
      <c r="A1700" t="s">
        <v>523</v>
      </c>
      <c r="B1700" t="s">
        <v>28</v>
      </c>
      <c r="C1700" s="2">
        <f>HYPERLINK("https://cao.dolgi.msk.ru/account/1011385027/", 1011385027)</f>
        <v>1011385027</v>
      </c>
      <c r="D1700">
        <v>260927.16</v>
      </c>
    </row>
    <row r="1701" spans="1:4" x14ac:dyDescent="0.25">
      <c r="A1701" t="s">
        <v>523</v>
      </c>
      <c r="B1701" t="s">
        <v>36</v>
      </c>
      <c r="C1701" s="2">
        <f>HYPERLINK("https://cao.dolgi.msk.ru/account/1011384796/", 1011384796)</f>
        <v>1011384796</v>
      </c>
      <c r="D1701">
        <v>34115.96</v>
      </c>
    </row>
    <row r="1702" spans="1:4" x14ac:dyDescent="0.25">
      <c r="A1702" t="s">
        <v>523</v>
      </c>
      <c r="B1702" t="s">
        <v>188</v>
      </c>
      <c r="C1702" s="2">
        <f>HYPERLINK("https://cao.dolgi.msk.ru/account/1011384876/", 1011384876)</f>
        <v>1011384876</v>
      </c>
      <c r="D1702">
        <v>37010.870000000003</v>
      </c>
    </row>
    <row r="1703" spans="1:4" x14ac:dyDescent="0.25">
      <c r="A1703" t="s">
        <v>523</v>
      </c>
      <c r="B1703" t="s">
        <v>188</v>
      </c>
      <c r="C1703" s="2">
        <f>HYPERLINK("https://cao.dolgi.msk.ru/account/1011384892/", 1011384892)</f>
        <v>1011384892</v>
      </c>
      <c r="D1703">
        <v>20734.3</v>
      </c>
    </row>
    <row r="1704" spans="1:4" x14ac:dyDescent="0.25">
      <c r="A1704" t="s">
        <v>523</v>
      </c>
      <c r="B1704" t="s">
        <v>188</v>
      </c>
      <c r="C1704" s="2">
        <f>HYPERLINK("https://cao.dolgi.msk.ru/account/1011384921/", 1011384921)</f>
        <v>1011384921</v>
      </c>
      <c r="D1704">
        <v>6126.34</v>
      </c>
    </row>
    <row r="1705" spans="1:4" x14ac:dyDescent="0.25">
      <c r="A1705" t="s">
        <v>523</v>
      </c>
      <c r="B1705" t="s">
        <v>142</v>
      </c>
      <c r="C1705" s="2">
        <f>HYPERLINK("https://cao.dolgi.msk.ru/account/1011385035/", 1011385035)</f>
        <v>1011385035</v>
      </c>
      <c r="D1705">
        <v>69330.490000000005</v>
      </c>
    </row>
    <row r="1706" spans="1:4" x14ac:dyDescent="0.25">
      <c r="A1706" t="s">
        <v>524</v>
      </c>
      <c r="B1706" t="s">
        <v>52</v>
      </c>
      <c r="C1706" s="2">
        <f>HYPERLINK("https://cao.dolgi.msk.ru/account/1011206279/", 1011206279)</f>
        <v>1011206279</v>
      </c>
      <c r="D1706">
        <v>5418.8</v>
      </c>
    </row>
    <row r="1707" spans="1:4" x14ac:dyDescent="0.25">
      <c r="A1707" t="s">
        <v>524</v>
      </c>
      <c r="B1707" t="s">
        <v>52</v>
      </c>
      <c r="C1707" s="2">
        <f>HYPERLINK("https://cao.dolgi.msk.ru/account/1011206324/", 1011206324)</f>
        <v>1011206324</v>
      </c>
      <c r="D1707">
        <v>19975.849999999999</v>
      </c>
    </row>
    <row r="1708" spans="1:4" x14ac:dyDescent="0.25">
      <c r="A1708" t="s">
        <v>524</v>
      </c>
      <c r="B1708" t="s">
        <v>52</v>
      </c>
      <c r="C1708" s="2">
        <f>HYPERLINK("https://cao.dolgi.msk.ru/account/1011206412/", 1011206412)</f>
        <v>1011206412</v>
      </c>
      <c r="D1708">
        <v>23318.22</v>
      </c>
    </row>
    <row r="1709" spans="1:4" x14ac:dyDescent="0.25">
      <c r="A1709" t="s">
        <v>524</v>
      </c>
      <c r="B1709" t="s">
        <v>106</v>
      </c>
      <c r="C1709" s="2">
        <f>HYPERLINK("https://cao.dolgi.msk.ru/account/1011206332/", 1011206332)</f>
        <v>1011206332</v>
      </c>
      <c r="D1709">
        <v>21870.93</v>
      </c>
    </row>
    <row r="1710" spans="1:4" x14ac:dyDescent="0.25">
      <c r="A1710" t="s">
        <v>525</v>
      </c>
      <c r="B1710" t="s">
        <v>141</v>
      </c>
      <c r="C1710" s="2">
        <f>HYPERLINK("https://cao.dolgi.msk.ru/account/1011331459/", 1011331459)</f>
        <v>1011331459</v>
      </c>
      <c r="D1710">
        <v>474746.57</v>
      </c>
    </row>
    <row r="1711" spans="1:4" x14ac:dyDescent="0.25">
      <c r="A1711" t="s">
        <v>526</v>
      </c>
      <c r="B1711" t="s">
        <v>29</v>
      </c>
      <c r="C1711" s="2">
        <f>HYPERLINK("https://cao.dolgi.msk.ru/account/1011206471/", 1011206471)</f>
        <v>1011206471</v>
      </c>
      <c r="D1711">
        <v>22577.75</v>
      </c>
    </row>
    <row r="1712" spans="1:4" x14ac:dyDescent="0.25">
      <c r="A1712" t="s">
        <v>527</v>
      </c>
      <c r="B1712" t="s">
        <v>13</v>
      </c>
      <c r="C1712" s="2">
        <f>HYPERLINK("https://cao.dolgi.msk.ru/account/1011206535/", 1011206535)</f>
        <v>1011206535</v>
      </c>
      <c r="D1712">
        <v>19739.12</v>
      </c>
    </row>
    <row r="1713" spans="1:4" x14ac:dyDescent="0.25">
      <c r="A1713" t="s">
        <v>528</v>
      </c>
      <c r="B1713" t="s">
        <v>14</v>
      </c>
      <c r="C1713" s="2">
        <f>HYPERLINK("https://cao.dolgi.msk.ru/account/1011439777/", 1011439777)</f>
        <v>1011439777</v>
      </c>
      <c r="D1713">
        <v>10286.86</v>
      </c>
    </row>
    <row r="1714" spans="1:4" x14ac:dyDescent="0.25">
      <c r="A1714" t="s">
        <v>528</v>
      </c>
      <c r="B1714" t="s">
        <v>14</v>
      </c>
      <c r="C1714" s="2">
        <f>HYPERLINK("https://cao.dolgi.msk.ru/account/1011439881/", 1011439881)</f>
        <v>1011439881</v>
      </c>
      <c r="D1714">
        <v>96441.2</v>
      </c>
    </row>
    <row r="1715" spans="1:4" x14ac:dyDescent="0.25">
      <c r="A1715" t="s">
        <v>529</v>
      </c>
      <c r="B1715" t="s">
        <v>13</v>
      </c>
      <c r="C1715" s="2">
        <f>HYPERLINK("https://cao.dolgi.msk.ru/account/1011407396/", 1011407396)</f>
        <v>1011407396</v>
      </c>
      <c r="D1715">
        <v>33377.35</v>
      </c>
    </row>
    <row r="1716" spans="1:4" x14ac:dyDescent="0.25">
      <c r="A1716" t="s">
        <v>529</v>
      </c>
      <c r="B1716" t="s">
        <v>76</v>
      </c>
      <c r="C1716" s="2">
        <f>HYPERLINK("https://cao.dolgi.msk.ru/account/1011406561/", 1011406561)</f>
        <v>1011406561</v>
      </c>
      <c r="D1716">
        <v>9327.2099999999991</v>
      </c>
    </row>
    <row r="1717" spans="1:4" x14ac:dyDescent="0.25">
      <c r="A1717" t="s">
        <v>529</v>
      </c>
      <c r="B1717" t="s">
        <v>50</v>
      </c>
      <c r="C1717" s="2">
        <f>HYPERLINK("https://cao.dolgi.msk.ru/account/1011407257/", 1011407257)</f>
        <v>1011407257</v>
      </c>
      <c r="D1717">
        <v>10140.65</v>
      </c>
    </row>
    <row r="1718" spans="1:4" x14ac:dyDescent="0.25">
      <c r="A1718" t="s">
        <v>529</v>
      </c>
      <c r="B1718" t="s">
        <v>42</v>
      </c>
      <c r="C1718" s="2">
        <f>HYPERLINK("https://cao.dolgi.msk.ru/account/1011407062/", 1011407062)</f>
        <v>1011407062</v>
      </c>
      <c r="D1718">
        <v>10734.67</v>
      </c>
    </row>
    <row r="1719" spans="1:4" x14ac:dyDescent="0.25">
      <c r="A1719" t="s">
        <v>529</v>
      </c>
      <c r="B1719" t="s">
        <v>86</v>
      </c>
      <c r="C1719" s="2">
        <f>HYPERLINK("https://cao.dolgi.msk.ru/account/1011407142/", 1011407142)</f>
        <v>1011407142</v>
      </c>
      <c r="D1719">
        <v>6806.75</v>
      </c>
    </row>
    <row r="1720" spans="1:4" x14ac:dyDescent="0.25">
      <c r="A1720" t="s">
        <v>530</v>
      </c>
      <c r="B1720" t="s">
        <v>90</v>
      </c>
      <c r="C1720" s="2">
        <f>HYPERLINK("https://cao.dolgi.msk.ru/account/1011480294/", 1011480294)</f>
        <v>1011480294</v>
      </c>
      <c r="D1720">
        <v>14185.38</v>
      </c>
    </row>
    <row r="1721" spans="1:4" x14ac:dyDescent="0.25">
      <c r="A1721" t="s">
        <v>530</v>
      </c>
      <c r="B1721" t="s">
        <v>179</v>
      </c>
      <c r="C1721" s="2">
        <f>HYPERLINK("https://cao.dolgi.msk.ru/account/1011480091/", 1011480091)</f>
        <v>1011480091</v>
      </c>
      <c r="D1721">
        <v>12605.62</v>
      </c>
    </row>
    <row r="1722" spans="1:4" x14ac:dyDescent="0.25">
      <c r="A1722" t="s">
        <v>530</v>
      </c>
      <c r="B1722" t="s">
        <v>180</v>
      </c>
      <c r="C1722" s="2">
        <f>HYPERLINK("https://cao.dolgi.msk.ru/account/1011480075/", 1011480075)</f>
        <v>1011480075</v>
      </c>
      <c r="D1722">
        <v>11530.64</v>
      </c>
    </row>
    <row r="1723" spans="1:4" x14ac:dyDescent="0.25">
      <c r="A1723" t="s">
        <v>530</v>
      </c>
      <c r="B1723" t="s">
        <v>170</v>
      </c>
      <c r="C1723" s="2">
        <f>HYPERLINK("https://cao.dolgi.msk.ru/account/1011480032/", 1011480032)</f>
        <v>1011480032</v>
      </c>
      <c r="D1723">
        <v>9245.77</v>
      </c>
    </row>
    <row r="1724" spans="1:4" x14ac:dyDescent="0.25">
      <c r="A1724" t="s">
        <v>530</v>
      </c>
      <c r="B1724" t="s">
        <v>170</v>
      </c>
      <c r="C1724" s="2">
        <f>HYPERLINK("https://cao.dolgi.msk.ru/account/1011480147/", 1011480147)</f>
        <v>1011480147</v>
      </c>
      <c r="D1724">
        <v>8620.94</v>
      </c>
    </row>
    <row r="1725" spans="1:4" x14ac:dyDescent="0.25">
      <c r="A1725" t="s">
        <v>531</v>
      </c>
      <c r="B1725" t="s">
        <v>52</v>
      </c>
      <c r="C1725" s="2">
        <f>HYPERLINK("https://cao.dolgi.msk.ru/account/1011206826/", 1011206826)</f>
        <v>1011206826</v>
      </c>
      <c r="D1725">
        <v>14309.09</v>
      </c>
    </row>
    <row r="1726" spans="1:4" x14ac:dyDescent="0.25">
      <c r="A1726" t="s">
        <v>531</v>
      </c>
      <c r="B1726" t="s">
        <v>94</v>
      </c>
      <c r="C1726" s="2">
        <f>HYPERLINK("https://cao.dolgi.msk.ru/account/1011207095/", 1011207095)</f>
        <v>1011207095</v>
      </c>
      <c r="D1726">
        <v>34647.839999999997</v>
      </c>
    </row>
    <row r="1727" spans="1:4" x14ac:dyDescent="0.25">
      <c r="A1727" t="s">
        <v>531</v>
      </c>
      <c r="B1727" t="s">
        <v>43</v>
      </c>
      <c r="C1727" s="2">
        <f>HYPERLINK("https://cao.dolgi.msk.ru/account/1011206842/", 1011206842)</f>
        <v>1011206842</v>
      </c>
      <c r="D1727">
        <v>4592.25</v>
      </c>
    </row>
    <row r="1728" spans="1:4" x14ac:dyDescent="0.25">
      <c r="A1728" t="s">
        <v>531</v>
      </c>
      <c r="B1728" t="s">
        <v>141</v>
      </c>
      <c r="C1728" s="2">
        <f>HYPERLINK("https://cao.dolgi.msk.ru/account/1011206762/", 1011206762)</f>
        <v>1011206762</v>
      </c>
      <c r="D1728">
        <v>23264.11</v>
      </c>
    </row>
    <row r="1729" spans="1:4" x14ac:dyDescent="0.25">
      <c r="A1729" t="s">
        <v>532</v>
      </c>
      <c r="B1729" t="s">
        <v>13</v>
      </c>
      <c r="C1729" s="2">
        <f>HYPERLINK("https://cao.dolgi.msk.ru/account/1011225154/", 1011225154)</f>
        <v>1011225154</v>
      </c>
      <c r="D1729">
        <v>72579.05</v>
      </c>
    </row>
    <row r="1730" spans="1:4" x14ac:dyDescent="0.25">
      <c r="A1730" t="s">
        <v>532</v>
      </c>
      <c r="B1730" t="s">
        <v>13</v>
      </c>
      <c r="C1730" s="2">
        <f>HYPERLINK("https://cao.dolgi.msk.ru/account/1011225226/", 1011225226)</f>
        <v>1011225226</v>
      </c>
      <c r="D1730">
        <v>88205.85</v>
      </c>
    </row>
    <row r="1731" spans="1:4" x14ac:dyDescent="0.25">
      <c r="A1731" t="s">
        <v>532</v>
      </c>
      <c r="B1731" t="s">
        <v>13</v>
      </c>
      <c r="C1731" s="2">
        <f>HYPERLINK("https://cao.dolgi.msk.ru/account/1011225234/", 1011225234)</f>
        <v>1011225234</v>
      </c>
      <c r="D1731">
        <v>188345.45</v>
      </c>
    </row>
    <row r="1732" spans="1:4" x14ac:dyDescent="0.25">
      <c r="A1732" t="s">
        <v>532</v>
      </c>
      <c r="B1732" t="s">
        <v>14</v>
      </c>
      <c r="C1732" s="2">
        <f>HYPERLINK("https://cao.dolgi.msk.ru/account/1011224952/", 1011224952)</f>
        <v>1011224952</v>
      </c>
      <c r="D1732">
        <v>125160.83</v>
      </c>
    </row>
    <row r="1733" spans="1:4" x14ac:dyDescent="0.25">
      <c r="A1733" t="s">
        <v>532</v>
      </c>
      <c r="B1733" t="s">
        <v>14</v>
      </c>
      <c r="C1733" s="2">
        <f>HYPERLINK("https://cao.dolgi.msk.ru/account/1011225023/", 1011225023)</f>
        <v>1011225023</v>
      </c>
      <c r="D1733">
        <v>15237.73</v>
      </c>
    </row>
    <row r="1734" spans="1:4" x14ac:dyDescent="0.25">
      <c r="A1734" t="s">
        <v>532</v>
      </c>
      <c r="B1734" t="s">
        <v>14</v>
      </c>
      <c r="C1734" s="2">
        <f>HYPERLINK("https://cao.dolgi.msk.ru/account/1011225031/", 1011225031)</f>
        <v>1011225031</v>
      </c>
      <c r="D1734">
        <v>41261.82</v>
      </c>
    </row>
    <row r="1735" spans="1:4" x14ac:dyDescent="0.25">
      <c r="A1735" t="s">
        <v>532</v>
      </c>
      <c r="B1735" t="s">
        <v>34</v>
      </c>
      <c r="C1735" s="2">
        <f>HYPERLINK("https://cao.dolgi.msk.ru/account/1011224901/", 1011224901)</f>
        <v>1011224901</v>
      </c>
      <c r="D1735">
        <v>151040.32000000001</v>
      </c>
    </row>
    <row r="1736" spans="1:4" x14ac:dyDescent="0.25">
      <c r="A1736" t="s">
        <v>532</v>
      </c>
      <c r="B1736" t="s">
        <v>34</v>
      </c>
      <c r="C1736" s="2">
        <f>HYPERLINK("https://cao.dolgi.msk.ru/account/1011224928/", 1011224928)</f>
        <v>1011224928</v>
      </c>
      <c r="D1736">
        <v>80643.77</v>
      </c>
    </row>
    <row r="1737" spans="1:4" x14ac:dyDescent="0.25">
      <c r="A1737" t="s">
        <v>532</v>
      </c>
      <c r="B1737" t="s">
        <v>34</v>
      </c>
      <c r="C1737" s="2">
        <f>HYPERLINK("https://cao.dolgi.msk.ru/account/1011225058/", 1011225058)</f>
        <v>1011225058</v>
      </c>
      <c r="D1737">
        <v>60135.37</v>
      </c>
    </row>
    <row r="1738" spans="1:4" x14ac:dyDescent="0.25">
      <c r="A1738" t="s">
        <v>532</v>
      </c>
      <c r="B1738" t="s">
        <v>39</v>
      </c>
      <c r="C1738" s="2">
        <f>HYPERLINK("https://cao.dolgi.msk.ru/account/1011224944/", 1011224944)</f>
        <v>1011224944</v>
      </c>
      <c r="D1738">
        <v>26804.639999999999</v>
      </c>
    </row>
    <row r="1739" spans="1:4" x14ac:dyDescent="0.25">
      <c r="A1739" t="s">
        <v>532</v>
      </c>
      <c r="B1739" t="s">
        <v>39</v>
      </c>
      <c r="C1739" s="2">
        <f>HYPERLINK("https://cao.dolgi.msk.ru/account/1011224979/", 1011224979)</f>
        <v>1011224979</v>
      </c>
      <c r="D1739">
        <v>61959.29</v>
      </c>
    </row>
    <row r="1740" spans="1:4" x14ac:dyDescent="0.25">
      <c r="A1740" t="s">
        <v>532</v>
      </c>
      <c r="B1740" t="s">
        <v>39</v>
      </c>
      <c r="C1740" s="2">
        <f>HYPERLINK("https://cao.dolgi.msk.ru/account/1011225146/", 1011225146)</f>
        <v>1011225146</v>
      </c>
      <c r="D1740">
        <v>51296.35</v>
      </c>
    </row>
    <row r="1741" spans="1:4" x14ac:dyDescent="0.25">
      <c r="A1741" t="s">
        <v>532</v>
      </c>
      <c r="B1741" t="s">
        <v>39</v>
      </c>
      <c r="C1741" s="2">
        <f>HYPERLINK("https://cao.dolgi.msk.ru/account/1011225218/", 1011225218)</f>
        <v>1011225218</v>
      </c>
      <c r="D1741">
        <v>11913.54</v>
      </c>
    </row>
    <row r="1742" spans="1:4" x14ac:dyDescent="0.25">
      <c r="A1742" t="s">
        <v>532</v>
      </c>
      <c r="B1742" t="s">
        <v>65</v>
      </c>
      <c r="C1742" s="2">
        <f>HYPERLINK("https://cao.dolgi.msk.ru/account/1011225015/", 1011225015)</f>
        <v>1011225015</v>
      </c>
      <c r="D1742">
        <v>8351.4</v>
      </c>
    </row>
    <row r="1743" spans="1:4" x14ac:dyDescent="0.25">
      <c r="A1743" t="s">
        <v>532</v>
      </c>
      <c r="B1743" t="s">
        <v>65</v>
      </c>
      <c r="C1743" s="2">
        <f>HYPERLINK("https://cao.dolgi.msk.ru/account/1011225162/", 1011225162)</f>
        <v>1011225162</v>
      </c>
      <c r="D1743">
        <v>22529.33</v>
      </c>
    </row>
    <row r="1744" spans="1:4" x14ac:dyDescent="0.25">
      <c r="A1744" t="s">
        <v>532</v>
      </c>
      <c r="B1744" t="s">
        <v>9</v>
      </c>
      <c r="C1744" s="2">
        <f>HYPERLINK("https://cao.dolgi.msk.ru/account/1011225066/", 1011225066)</f>
        <v>1011225066</v>
      </c>
      <c r="D1744">
        <v>12531.99</v>
      </c>
    </row>
    <row r="1745" spans="1:4" x14ac:dyDescent="0.25">
      <c r="A1745" t="s">
        <v>532</v>
      </c>
      <c r="B1745" t="s">
        <v>9</v>
      </c>
      <c r="C1745" s="2">
        <f>HYPERLINK("https://cao.dolgi.msk.ru/account/1011225074/", 1011225074)</f>
        <v>1011225074</v>
      </c>
      <c r="D1745">
        <v>7933.05</v>
      </c>
    </row>
    <row r="1746" spans="1:4" x14ac:dyDescent="0.25">
      <c r="A1746" t="s">
        <v>532</v>
      </c>
      <c r="B1746" t="s">
        <v>9</v>
      </c>
      <c r="C1746" s="2">
        <f>HYPERLINK("https://cao.dolgi.msk.ru/account/1011225189/", 1011225189)</f>
        <v>1011225189</v>
      </c>
      <c r="D1746">
        <v>58182.28</v>
      </c>
    </row>
    <row r="1747" spans="1:4" x14ac:dyDescent="0.25">
      <c r="A1747" t="s">
        <v>532</v>
      </c>
      <c r="B1747" t="s">
        <v>9</v>
      </c>
      <c r="C1747" s="2">
        <f>HYPERLINK("https://cao.dolgi.msk.ru/account/1011225197/", 1011225197)</f>
        <v>1011225197</v>
      </c>
      <c r="D1747">
        <v>3567.44</v>
      </c>
    </row>
    <row r="1748" spans="1:4" x14ac:dyDescent="0.25">
      <c r="A1748" t="s">
        <v>532</v>
      </c>
      <c r="B1748" t="s">
        <v>9</v>
      </c>
      <c r="C1748" s="2">
        <f>HYPERLINK("https://cao.dolgi.msk.ru/account/1011225269/", 1011225269)</f>
        <v>1011225269</v>
      </c>
      <c r="D1748">
        <v>131026.74</v>
      </c>
    </row>
    <row r="1749" spans="1:4" x14ac:dyDescent="0.25">
      <c r="A1749" t="s">
        <v>532</v>
      </c>
      <c r="B1749" t="s">
        <v>76</v>
      </c>
      <c r="C1749" s="2">
        <f>HYPERLINK("https://cao.dolgi.msk.ru/account/1011224987/", 1011224987)</f>
        <v>1011224987</v>
      </c>
      <c r="D1749">
        <v>132710.68</v>
      </c>
    </row>
    <row r="1750" spans="1:4" x14ac:dyDescent="0.25">
      <c r="A1750" t="s">
        <v>532</v>
      </c>
      <c r="B1750" t="s">
        <v>76</v>
      </c>
      <c r="C1750" s="2">
        <f>HYPERLINK("https://cao.dolgi.msk.ru/account/1011224995/", 1011224995)</f>
        <v>1011224995</v>
      </c>
      <c r="D1750">
        <v>63576.19</v>
      </c>
    </row>
    <row r="1751" spans="1:4" x14ac:dyDescent="0.25">
      <c r="A1751" t="s">
        <v>532</v>
      </c>
      <c r="B1751" t="s">
        <v>76</v>
      </c>
      <c r="C1751" s="2">
        <f>HYPERLINK("https://cao.dolgi.msk.ru/account/1011225111/", 1011225111)</f>
        <v>1011225111</v>
      </c>
      <c r="D1751">
        <v>82335.740000000005</v>
      </c>
    </row>
    <row r="1752" spans="1:4" x14ac:dyDescent="0.25">
      <c r="A1752" t="s">
        <v>532</v>
      </c>
      <c r="B1752" t="s">
        <v>76</v>
      </c>
      <c r="C1752" s="2">
        <f>HYPERLINK("https://cao.dolgi.msk.ru/account/1011225138/", 1011225138)</f>
        <v>1011225138</v>
      </c>
      <c r="D1752">
        <v>45826.03</v>
      </c>
    </row>
    <row r="1753" spans="1:4" x14ac:dyDescent="0.25">
      <c r="A1753" t="s">
        <v>533</v>
      </c>
      <c r="B1753" t="s">
        <v>14</v>
      </c>
      <c r="C1753" s="2">
        <f>HYPERLINK("https://cao.dolgi.msk.ru/account/1011487891/", 1011487891)</f>
        <v>1011487891</v>
      </c>
      <c r="D1753">
        <v>19147.009999999998</v>
      </c>
    </row>
    <row r="1754" spans="1:4" x14ac:dyDescent="0.25">
      <c r="A1754" t="s">
        <v>533</v>
      </c>
      <c r="B1754" t="s">
        <v>9</v>
      </c>
      <c r="C1754" s="2">
        <f>HYPERLINK("https://cao.dolgi.msk.ru/account/1011488106/", 1011488106)</f>
        <v>1011488106</v>
      </c>
      <c r="D1754">
        <v>4637.24</v>
      </c>
    </row>
    <row r="1755" spans="1:4" x14ac:dyDescent="0.25">
      <c r="A1755" t="s">
        <v>533</v>
      </c>
      <c r="B1755" t="s">
        <v>7</v>
      </c>
      <c r="C1755" s="2">
        <f>HYPERLINK("https://cao.dolgi.msk.ru/account/1011488026/", 1011488026)</f>
        <v>1011488026</v>
      </c>
      <c r="D1755">
        <v>156299.75</v>
      </c>
    </row>
    <row r="1756" spans="1:4" x14ac:dyDescent="0.25">
      <c r="A1756" t="s">
        <v>533</v>
      </c>
      <c r="B1756" t="s">
        <v>52</v>
      </c>
      <c r="C1756" s="2">
        <f>HYPERLINK("https://cao.dolgi.msk.ru/account/1011487963/", 1011487963)</f>
        <v>1011487963</v>
      </c>
      <c r="D1756">
        <v>22026.75</v>
      </c>
    </row>
    <row r="1757" spans="1:4" x14ac:dyDescent="0.25">
      <c r="A1757" t="s">
        <v>533</v>
      </c>
      <c r="B1757" t="s">
        <v>30</v>
      </c>
      <c r="C1757" s="2">
        <f>HYPERLINK("https://cao.dolgi.msk.ru/account/1011487971/", 1011487971)</f>
        <v>1011487971</v>
      </c>
      <c r="D1757">
        <v>4331.45</v>
      </c>
    </row>
    <row r="1758" spans="1:4" x14ac:dyDescent="0.25">
      <c r="A1758" t="s">
        <v>534</v>
      </c>
      <c r="B1758" t="s">
        <v>31</v>
      </c>
      <c r="C1758" s="2">
        <f>HYPERLINK("https://cao.dolgi.msk.ru/account/1011207343/", 1011207343)</f>
        <v>1011207343</v>
      </c>
      <c r="D1758">
        <v>13878.99</v>
      </c>
    </row>
    <row r="1759" spans="1:4" x14ac:dyDescent="0.25">
      <c r="A1759" t="s">
        <v>534</v>
      </c>
      <c r="B1759" t="s">
        <v>168</v>
      </c>
      <c r="C1759" s="2">
        <f>HYPERLINK("https://cao.dolgi.msk.ru/account/1011207466/", 1011207466)</f>
        <v>1011207466</v>
      </c>
      <c r="D1759">
        <v>10873.94</v>
      </c>
    </row>
    <row r="1760" spans="1:4" x14ac:dyDescent="0.25">
      <c r="A1760" t="s">
        <v>534</v>
      </c>
      <c r="B1760" t="s">
        <v>158</v>
      </c>
      <c r="C1760" s="2">
        <f>HYPERLINK("https://cao.dolgi.msk.ru/account/1011547305/", 1011547305)</f>
        <v>1011547305</v>
      </c>
      <c r="D1760">
        <v>9150.66</v>
      </c>
    </row>
    <row r="1761" spans="1:4" x14ac:dyDescent="0.25">
      <c r="A1761" t="s">
        <v>534</v>
      </c>
      <c r="B1761" t="s">
        <v>230</v>
      </c>
      <c r="C1761" s="2">
        <f>HYPERLINK("https://cao.dolgi.msk.ru/account/1011207554/", 1011207554)</f>
        <v>1011207554</v>
      </c>
      <c r="D1761">
        <v>27997.48</v>
      </c>
    </row>
    <row r="1762" spans="1:4" x14ac:dyDescent="0.25">
      <c r="A1762" t="s">
        <v>535</v>
      </c>
      <c r="B1762" t="s">
        <v>18</v>
      </c>
      <c r="C1762" s="2">
        <f>HYPERLINK("https://cao.dolgi.msk.ru/account/1011488317/", 1011488317)</f>
        <v>1011488317</v>
      </c>
      <c r="D1762">
        <v>19532.21</v>
      </c>
    </row>
    <row r="1763" spans="1:4" x14ac:dyDescent="0.25">
      <c r="A1763" t="s">
        <v>535</v>
      </c>
      <c r="B1763" t="s">
        <v>7</v>
      </c>
      <c r="C1763" s="2">
        <f>HYPERLINK("https://cao.dolgi.msk.ru/account/1011488288/", 1011488288)</f>
        <v>1011488288</v>
      </c>
      <c r="D1763">
        <v>21630.91</v>
      </c>
    </row>
    <row r="1764" spans="1:4" x14ac:dyDescent="0.25">
      <c r="A1764" t="s">
        <v>535</v>
      </c>
      <c r="B1764" t="s">
        <v>108</v>
      </c>
      <c r="C1764" s="2">
        <f>HYPERLINK("https://cao.dolgi.msk.ru/account/1011488384/", 1011488384)</f>
        <v>1011488384</v>
      </c>
      <c r="D1764">
        <v>28268.29</v>
      </c>
    </row>
    <row r="1765" spans="1:4" x14ac:dyDescent="0.25">
      <c r="A1765" t="s">
        <v>536</v>
      </c>
      <c r="B1765" t="s">
        <v>6</v>
      </c>
      <c r="C1765" s="2">
        <f>HYPERLINK("https://cao.dolgi.msk.ru/account/1011513957/", 1011513957)</f>
        <v>1011513957</v>
      </c>
      <c r="D1765">
        <v>21143.99</v>
      </c>
    </row>
    <row r="1766" spans="1:4" x14ac:dyDescent="0.25">
      <c r="A1766" t="s">
        <v>536</v>
      </c>
      <c r="B1766" t="s">
        <v>65</v>
      </c>
      <c r="C1766" s="2">
        <f>HYPERLINK("https://cao.dolgi.msk.ru/account/1011208565/", 1011208565)</f>
        <v>1011208565</v>
      </c>
      <c r="D1766">
        <v>29743.68</v>
      </c>
    </row>
    <row r="1767" spans="1:4" x14ac:dyDescent="0.25">
      <c r="A1767" t="s">
        <v>536</v>
      </c>
      <c r="B1767" t="s">
        <v>16</v>
      </c>
      <c r="C1767" s="2">
        <f>HYPERLINK("https://cao.dolgi.msk.ru/account/1011208506/", 1011208506)</f>
        <v>1011208506</v>
      </c>
      <c r="D1767">
        <v>25362.49</v>
      </c>
    </row>
    <row r="1768" spans="1:4" x14ac:dyDescent="0.25">
      <c r="A1768" t="s">
        <v>537</v>
      </c>
      <c r="B1768" t="s">
        <v>65</v>
      </c>
      <c r="C1768" s="2">
        <f>HYPERLINK("https://cao.dolgi.msk.ru/account/1010134357/", 1010134357)</f>
        <v>1010134357</v>
      </c>
      <c r="D1768">
        <v>15359.03</v>
      </c>
    </row>
    <row r="1769" spans="1:4" x14ac:dyDescent="0.25">
      <c r="A1769" t="s">
        <v>537</v>
      </c>
      <c r="B1769" t="s">
        <v>16</v>
      </c>
      <c r="C1769" s="2">
        <f>HYPERLINK("https://cao.dolgi.msk.ru/account/1010134269/", 1010134269)</f>
        <v>1010134269</v>
      </c>
      <c r="D1769">
        <v>16488.23</v>
      </c>
    </row>
    <row r="1770" spans="1:4" x14ac:dyDescent="0.25">
      <c r="A1770" t="s">
        <v>538</v>
      </c>
      <c r="B1770" t="s">
        <v>29</v>
      </c>
      <c r="C1770" s="2">
        <f>HYPERLINK("https://cao.dolgi.msk.ru/account/1011208979/", 1011208979)</f>
        <v>1011208979</v>
      </c>
      <c r="D1770">
        <v>16908.439999999999</v>
      </c>
    </row>
    <row r="1771" spans="1:4" x14ac:dyDescent="0.25">
      <c r="A1771" t="s">
        <v>539</v>
      </c>
      <c r="B1771" t="s">
        <v>28</v>
      </c>
      <c r="C1771" s="2">
        <f>HYPERLINK("https://cao.dolgi.msk.ru/account/1011377262/", 1011377262)</f>
        <v>1011377262</v>
      </c>
      <c r="D1771">
        <v>16199.86</v>
      </c>
    </row>
    <row r="1772" spans="1:4" x14ac:dyDescent="0.25">
      <c r="A1772" t="s">
        <v>539</v>
      </c>
      <c r="B1772" t="s">
        <v>18</v>
      </c>
      <c r="C1772" s="2">
        <f>HYPERLINK("https://cao.dolgi.msk.ru/account/1011377174/", 1011377174)</f>
        <v>1011377174</v>
      </c>
      <c r="D1772">
        <v>447498.98</v>
      </c>
    </row>
    <row r="1773" spans="1:4" x14ac:dyDescent="0.25">
      <c r="A1773" t="s">
        <v>539</v>
      </c>
      <c r="B1773" t="s">
        <v>19</v>
      </c>
      <c r="C1773" s="2">
        <f>HYPERLINK("https://cao.dolgi.msk.ru/account/1011377203/", 1011377203)</f>
        <v>1011377203</v>
      </c>
      <c r="D1773">
        <v>149397.71</v>
      </c>
    </row>
    <row r="1774" spans="1:4" x14ac:dyDescent="0.25">
      <c r="A1774" t="s">
        <v>539</v>
      </c>
      <c r="B1774" t="s">
        <v>19</v>
      </c>
      <c r="C1774" s="2">
        <f>HYPERLINK("https://cao.dolgi.msk.ru/account/1011377246/", 1011377246)</f>
        <v>1011377246</v>
      </c>
      <c r="D1774">
        <v>85808.05</v>
      </c>
    </row>
    <row r="1775" spans="1:4" x14ac:dyDescent="0.25">
      <c r="A1775" t="s">
        <v>539</v>
      </c>
      <c r="B1775" t="s">
        <v>19</v>
      </c>
      <c r="C1775" s="2">
        <f>HYPERLINK("https://cao.dolgi.msk.ru/account/1011377318/", 1011377318)</f>
        <v>1011377318</v>
      </c>
      <c r="D1775">
        <v>48359.22</v>
      </c>
    </row>
    <row r="1776" spans="1:4" x14ac:dyDescent="0.25">
      <c r="A1776" t="s">
        <v>539</v>
      </c>
      <c r="B1776" t="s">
        <v>19</v>
      </c>
      <c r="C1776" s="2">
        <f>HYPERLINK("https://cao.dolgi.msk.ru/account/1011514941/", 1011514941)</f>
        <v>1011514941</v>
      </c>
      <c r="D1776">
        <v>6106.23</v>
      </c>
    </row>
    <row r="1777" spans="1:4" x14ac:dyDescent="0.25">
      <c r="A1777" t="s">
        <v>540</v>
      </c>
      <c r="B1777" t="s">
        <v>49</v>
      </c>
      <c r="C1777" s="2">
        <f>HYPERLINK("https://cao.dolgi.msk.ru/account/1011051684/", 1011051684)</f>
        <v>1011051684</v>
      </c>
      <c r="D1777">
        <v>2400.79</v>
      </c>
    </row>
    <row r="1778" spans="1:4" x14ac:dyDescent="0.25">
      <c r="A1778" t="s">
        <v>540</v>
      </c>
      <c r="B1778" t="s">
        <v>49</v>
      </c>
      <c r="C1778" s="2">
        <f>HYPERLINK("https://cao.dolgi.msk.ru/account/1011051844/", 1011051844)</f>
        <v>1011051844</v>
      </c>
      <c r="D1778">
        <v>6114.83</v>
      </c>
    </row>
    <row r="1779" spans="1:4" x14ac:dyDescent="0.25">
      <c r="A1779" t="s">
        <v>540</v>
      </c>
      <c r="B1779" t="s">
        <v>50</v>
      </c>
      <c r="C1779" s="2">
        <f>HYPERLINK("https://cao.dolgi.msk.ru/account/1011051764/", 1011051764)</f>
        <v>1011051764</v>
      </c>
      <c r="D1779">
        <v>4661.66</v>
      </c>
    </row>
    <row r="1780" spans="1:4" x14ac:dyDescent="0.25">
      <c r="A1780" t="s">
        <v>540</v>
      </c>
      <c r="B1780" t="s">
        <v>21</v>
      </c>
      <c r="C1780" s="2">
        <f>HYPERLINK("https://cao.dolgi.msk.ru/account/1011051852/", 1011051852)</f>
        <v>1011051852</v>
      </c>
      <c r="D1780">
        <v>4582.51</v>
      </c>
    </row>
    <row r="1781" spans="1:4" x14ac:dyDescent="0.25">
      <c r="A1781" t="s">
        <v>540</v>
      </c>
      <c r="B1781" t="s">
        <v>21</v>
      </c>
      <c r="C1781" s="2">
        <f>HYPERLINK("https://cao.dolgi.msk.ru/account/1011051932/", 1011051932)</f>
        <v>1011051932</v>
      </c>
      <c r="D1781">
        <v>12226.16</v>
      </c>
    </row>
    <row r="1782" spans="1:4" x14ac:dyDescent="0.25">
      <c r="A1782" t="s">
        <v>540</v>
      </c>
      <c r="B1782" t="s">
        <v>21</v>
      </c>
      <c r="C1782" s="2">
        <f>HYPERLINK("https://cao.dolgi.msk.ru/account/1011051959/", 1011051959)</f>
        <v>1011051959</v>
      </c>
      <c r="D1782">
        <v>104564.17</v>
      </c>
    </row>
    <row r="1783" spans="1:4" x14ac:dyDescent="0.25">
      <c r="A1783" t="s">
        <v>540</v>
      </c>
      <c r="B1783" t="s">
        <v>43</v>
      </c>
      <c r="C1783" s="2">
        <f>HYPERLINK("https://cao.dolgi.msk.ru/account/1011051801/", 1011051801)</f>
        <v>1011051801</v>
      </c>
      <c r="D1783">
        <v>96736.7</v>
      </c>
    </row>
    <row r="1784" spans="1:4" x14ac:dyDescent="0.25">
      <c r="A1784" t="s">
        <v>540</v>
      </c>
      <c r="B1784" t="s">
        <v>43</v>
      </c>
      <c r="C1784" s="2">
        <f>HYPERLINK("https://cao.dolgi.msk.ru/account/1011051967/", 1011051967)</f>
        <v>1011051967</v>
      </c>
      <c r="D1784">
        <v>31737.79</v>
      </c>
    </row>
    <row r="1785" spans="1:4" x14ac:dyDescent="0.25">
      <c r="A1785" t="s">
        <v>540</v>
      </c>
      <c r="B1785" t="s">
        <v>43</v>
      </c>
      <c r="C1785" s="2">
        <f>HYPERLINK("https://cao.dolgi.msk.ru/account/1011051975/", 1011051975)</f>
        <v>1011051975</v>
      </c>
      <c r="D1785">
        <v>29176.33</v>
      </c>
    </row>
    <row r="1786" spans="1:4" x14ac:dyDescent="0.25">
      <c r="A1786" t="s">
        <v>541</v>
      </c>
      <c r="B1786" t="s">
        <v>148</v>
      </c>
      <c r="C1786" s="2">
        <f>HYPERLINK("https://cao.dolgi.msk.ru/account/1011315897/", 1011315897)</f>
        <v>1011315897</v>
      </c>
      <c r="D1786">
        <v>6764.75</v>
      </c>
    </row>
    <row r="1787" spans="1:4" x14ac:dyDescent="0.25">
      <c r="A1787" t="s">
        <v>541</v>
      </c>
      <c r="B1787" t="s">
        <v>122</v>
      </c>
      <c r="C1787" s="2">
        <f>HYPERLINK("https://cao.dolgi.msk.ru/account/1011315889/", 1011315889)</f>
        <v>1011315889</v>
      </c>
      <c r="D1787">
        <v>5080.51</v>
      </c>
    </row>
    <row r="1788" spans="1:4" x14ac:dyDescent="0.25">
      <c r="A1788" t="s">
        <v>541</v>
      </c>
      <c r="B1788" t="s">
        <v>240</v>
      </c>
      <c r="C1788" s="2">
        <f>HYPERLINK("https://cao.dolgi.msk.ru/account/1011315854/", 1011315854)</f>
        <v>1011315854</v>
      </c>
      <c r="D1788">
        <v>72191.88</v>
      </c>
    </row>
    <row r="1789" spans="1:4" x14ac:dyDescent="0.25">
      <c r="A1789" t="s">
        <v>541</v>
      </c>
      <c r="B1789" t="s">
        <v>183</v>
      </c>
      <c r="C1789" s="2">
        <f>HYPERLINK("https://cao.dolgi.msk.ru/account/1011315782/", 1011315782)</f>
        <v>1011315782</v>
      </c>
      <c r="D1789">
        <v>18140.71</v>
      </c>
    </row>
    <row r="1790" spans="1:4" x14ac:dyDescent="0.25">
      <c r="A1790" t="s">
        <v>541</v>
      </c>
      <c r="B1790" t="s">
        <v>170</v>
      </c>
      <c r="C1790" s="2">
        <f>HYPERLINK("https://cao.dolgi.msk.ru/account/1011315803/", 1011315803)</f>
        <v>1011315803</v>
      </c>
      <c r="D1790">
        <v>50292.98</v>
      </c>
    </row>
    <row r="1791" spans="1:4" x14ac:dyDescent="0.25">
      <c r="A1791" t="s">
        <v>542</v>
      </c>
      <c r="B1791" t="s">
        <v>17</v>
      </c>
      <c r="C1791" s="2">
        <f>HYPERLINK("https://cao.dolgi.msk.ru/account/1011534475/", 1011534475)</f>
        <v>1011534475</v>
      </c>
      <c r="D1791">
        <v>50888.09</v>
      </c>
    </row>
    <row r="1792" spans="1:4" x14ac:dyDescent="0.25">
      <c r="A1792" t="s">
        <v>542</v>
      </c>
      <c r="B1792" t="s">
        <v>52</v>
      </c>
      <c r="C1792" s="2">
        <f>HYPERLINK("https://cao.dolgi.msk.ru/account/1011407441/", 1011407441)</f>
        <v>1011407441</v>
      </c>
      <c r="D1792">
        <v>65443.98</v>
      </c>
    </row>
    <row r="1793" spans="1:4" x14ac:dyDescent="0.25">
      <c r="A1793" t="s">
        <v>542</v>
      </c>
      <c r="B1793" t="s">
        <v>543</v>
      </c>
      <c r="C1793" s="2">
        <f>HYPERLINK("https://cao.dolgi.msk.ru/account/1011407425/", 1011407425)</f>
        <v>1011407425</v>
      </c>
      <c r="D1793">
        <v>292210.5</v>
      </c>
    </row>
    <row r="1794" spans="1:4" x14ac:dyDescent="0.25">
      <c r="A1794" t="s">
        <v>544</v>
      </c>
      <c r="B1794" t="s">
        <v>41</v>
      </c>
      <c r="C1794" s="2">
        <f>HYPERLINK("https://cao.dolgi.msk.ru/account/1011408065/", 1011408065)</f>
        <v>1011408065</v>
      </c>
      <c r="D1794">
        <v>23342.53</v>
      </c>
    </row>
    <row r="1795" spans="1:4" x14ac:dyDescent="0.25">
      <c r="A1795" t="s">
        <v>544</v>
      </c>
      <c r="B1795" t="s">
        <v>108</v>
      </c>
      <c r="C1795" s="2">
        <f>HYPERLINK("https://cao.dolgi.msk.ru/account/1011408401/", 1011408401)</f>
        <v>1011408401</v>
      </c>
      <c r="D1795">
        <v>22328.54</v>
      </c>
    </row>
    <row r="1796" spans="1:4" x14ac:dyDescent="0.25">
      <c r="A1796" t="s">
        <v>544</v>
      </c>
      <c r="B1796" t="s">
        <v>30</v>
      </c>
      <c r="C1796" s="2">
        <f>HYPERLINK("https://cao.dolgi.msk.ru/account/1011407724/", 1011407724)</f>
        <v>1011407724</v>
      </c>
      <c r="D1796">
        <v>20636.7</v>
      </c>
    </row>
    <row r="1797" spans="1:4" x14ac:dyDescent="0.25">
      <c r="A1797" t="s">
        <v>544</v>
      </c>
      <c r="B1797" t="s">
        <v>49</v>
      </c>
      <c r="C1797" s="2">
        <f>HYPERLINK("https://cao.dolgi.msk.ru/account/1011408532/", 1011408532)</f>
        <v>1011408532</v>
      </c>
      <c r="D1797">
        <v>12715.23</v>
      </c>
    </row>
    <row r="1798" spans="1:4" x14ac:dyDescent="0.25">
      <c r="A1798" t="s">
        <v>544</v>
      </c>
      <c r="B1798" t="s">
        <v>50</v>
      </c>
      <c r="C1798" s="2">
        <f>HYPERLINK("https://cao.dolgi.msk.ru/account/1011408268/", 1011408268)</f>
        <v>1011408268</v>
      </c>
      <c r="D1798">
        <v>132875.51</v>
      </c>
    </row>
    <row r="1799" spans="1:4" x14ac:dyDescent="0.25">
      <c r="A1799" t="s">
        <v>544</v>
      </c>
      <c r="B1799" t="s">
        <v>42</v>
      </c>
      <c r="C1799" s="2">
        <f>HYPERLINK("https://cao.dolgi.msk.ru/account/1011407812/", 1011407812)</f>
        <v>1011407812</v>
      </c>
      <c r="D1799">
        <v>5996.16</v>
      </c>
    </row>
    <row r="1800" spans="1:4" x14ac:dyDescent="0.25">
      <c r="A1800" t="s">
        <v>544</v>
      </c>
      <c r="B1800" t="s">
        <v>129</v>
      </c>
      <c r="C1800" s="2">
        <f>HYPERLINK("https://cao.dolgi.msk.ru/account/1011407687/", 1011407687)</f>
        <v>1011407687</v>
      </c>
      <c r="D1800">
        <v>17799.97</v>
      </c>
    </row>
    <row r="1801" spans="1:4" x14ac:dyDescent="0.25">
      <c r="A1801" t="s">
        <v>544</v>
      </c>
      <c r="B1801" t="s">
        <v>143</v>
      </c>
      <c r="C1801" s="2">
        <f>HYPERLINK("https://cao.dolgi.msk.ru/account/1011407935/", 1011407935)</f>
        <v>1011407935</v>
      </c>
      <c r="D1801">
        <v>13799.42</v>
      </c>
    </row>
    <row r="1802" spans="1:4" x14ac:dyDescent="0.25">
      <c r="A1802" t="s">
        <v>544</v>
      </c>
      <c r="B1802" t="s">
        <v>342</v>
      </c>
      <c r="C1802" s="2">
        <f>HYPERLINK("https://cao.dolgi.msk.ru/account/1011407783/", 1011407783)</f>
        <v>1011407783</v>
      </c>
      <c r="D1802">
        <v>13049.91</v>
      </c>
    </row>
    <row r="1803" spans="1:4" x14ac:dyDescent="0.25">
      <c r="A1803" t="s">
        <v>544</v>
      </c>
      <c r="B1803" t="s">
        <v>134</v>
      </c>
      <c r="C1803" s="2">
        <f>HYPERLINK("https://cao.dolgi.msk.ru/account/1011408372/", 1011408372)</f>
        <v>1011408372</v>
      </c>
      <c r="D1803">
        <v>25243.439999999999</v>
      </c>
    </row>
    <row r="1804" spans="1:4" x14ac:dyDescent="0.25">
      <c r="A1804" t="s">
        <v>544</v>
      </c>
      <c r="B1804" t="s">
        <v>178</v>
      </c>
      <c r="C1804" s="2">
        <f>HYPERLINK("https://cao.dolgi.msk.ru/account/1011408567/", 1011408567)</f>
        <v>1011408567</v>
      </c>
      <c r="D1804">
        <v>13743.74</v>
      </c>
    </row>
    <row r="1805" spans="1:4" x14ac:dyDescent="0.25">
      <c r="A1805" t="s">
        <v>544</v>
      </c>
      <c r="B1805" t="s">
        <v>57</v>
      </c>
      <c r="C1805" s="2">
        <f>HYPERLINK("https://cao.dolgi.msk.ru/account/1011408102/", 1011408102)</f>
        <v>1011408102</v>
      </c>
      <c r="D1805">
        <v>14884.55</v>
      </c>
    </row>
    <row r="1806" spans="1:4" x14ac:dyDescent="0.25">
      <c r="A1806" t="s">
        <v>544</v>
      </c>
      <c r="B1806" t="s">
        <v>122</v>
      </c>
      <c r="C1806" s="2">
        <f>HYPERLINK("https://cao.dolgi.msk.ru/account/1011408671/", 1011408671)</f>
        <v>1011408671</v>
      </c>
      <c r="D1806">
        <v>15421.4</v>
      </c>
    </row>
    <row r="1807" spans="1:4" x14ac:dyDescent="0.25">
      <c r="A1807" t="s">
        <v>544</v>
      </c>
      <c r="B1807" t="s">
        <v>112</v>
      </c>
      <c r="C1807" s="2">
        <f>HYPERLINK("https://cao.dolgi.msk.ru/account/1011408348/", 1011408348)</f>
        <v>1011408348</v>
      </c>
      <c r="D1807">
        <v>421797.18</v>
      </c>
    </row>
    <row r="1808" spans="1:4" x14ac:dyDescent="0.25">
      <c r="A1808" t="s">
        <v>544</v>
      </c>
      <c r="B1808" t="s">
        <v>180</v>
      </c>
      <c r="C1808" s="2">
        <f>HYPERLINK("https://cao.dolgi.msk.ru/account/1011408719/", 1011408719)</f>
        <v>1011408719</v>
      </c>
      <c r="D1808">
        <v>10130.620000000001</v>
      </c>
    </row>
    <row r="1809" spans="1:4" x14ac:dyDescent="0.25">
      <c r="A1809" t="s">
        <v>544</v>
      </c>
      <c r="B1809" t="s">
        <v>180</v>
      </c>
      <c r="C1809" s="2">
        <f>HYPERLINK("https://cao.dolgi.msk.ru/account/1011546804/", 1011546804)</f>
        <v>1011546804</v>
      </c>
      <c r="D1809">
        <v>39787.85</v>
      </c>
    </row>
    <row r="1810" spans="1:4" x14ac:dyDescent="0.25">
      <c r="A1810" t="s">
        <v>544</v>
      </c>
      <c r="B1810" t="s">
        <v>180</v>
      </c>
      <c r="C1810" s="2">
        <f>HYPERLINK("https://cao.dolgi.msk.ru/account/1011546812/", 1011546812)</f>
        <v>1011546812</v>
      </c>
      <c r="D1810">
        <v>31122.43</v>
      </c>
    </row>
    <row r="1811" spans="1:4" x14ac:dyDescent="0.25">
      <c r="A1811" t="s">
        <v>545</v>
      </c>
      <c r="B1811" t="s">
        <v>39</v>
      </c>
      <c r="C1811" s="2">
        <f>HYPERLINK("https://cao.dolgi.msk.ru/account/1011209277/", 1011209277)</f>
        <v>1011209277</v>
      </c>
      <c r="D1811">
        <v>51409.35</v>
      </c>
    </row>
    <row r="1812" spans="1:4" x14ac:dyDescent="0.25">
      <c r="A1812" t="s">
        <v>545</v>
      </c>
      <c r="B1812" t="s">
        <v>39</v>
      </c>
      <c r="C1812" s="2">
        <f>HYPERLINK("https://cao.dolgi.msk.ru/account/1011209349/", 1011209349)</f>
        <v>1011209349</v>
      </c>
      <c r="D1812">
        <v>56368.84</v>
      </c>
    </row>
    <row r="1813" spans="1:4" x14ac:dyDescent="0.25">
      <c r="A1813" t="s">
        <v>545</v>
      </c>
      <c r="B1813" t="s">
        <v>10</v>
      </c>
      <c r="C1813" s="2">
        <f>HYPERLINK("https://cao.dolgi.msk.ru/account/1011209074/", 1011209074)</f>
        <v>1011209074</v>
      </c>
      <c r="D1813">
        <v>32393.49</v>
      </c>
    </row>
    <row r="1814" spans="1:4" x14ac:dyDescent="0.25">
      <c r="A1814" t="s">
        <v>545</v>
      </c>
      <c r="B1814" t="s">
        <v>52</v>
      </c>
      <c r="C1814" s="2">
        <f>HYPERLINK("https://cao.dolgi.msk.ru/account/1011209154/", 1011209154)</f>
        <v>1011209154</v>
      </c>
      <c r="D1814">
        <v>512639.34</v>
      </c>
    </row>
    <row r="1815" spans="1:4" x14ac:dyDescent="0.25">
      <c r="A1815" t="s">
        <v>546</v>
      </c>
      <c r="B1815" t="s">
        <v>14</v>
      </c>
      <c r="C1815" s="2">
        <f>HYPERLINK("https://cao.dolgi.msk.ru/account/1011066237/", 1011066237)</f>
        <v>1011066237</v>
      </c>
      <c r="D1815">
        <v>10767.79</v>
      </c>
    </row>
    <row r="1816" spans="1:4" x14ac:dyDescent="0.25">
      <c r="A1816" t="s">
        <v>546</v>
      </c>
      <c r="B1816" t="s">
        <v>14</v>
      </c>
      <c r="C1816" s="2">
        <f>HYPERLINK("https://cao.dolgi.msk.ru/account/1011109137/", 1011109137)</f>
        <v>1011109137</v>
      </c>
      <c r="D1816">
        <v>68886.48</v>
      </c>
    </row>
    <row r="1817" spans="1:4" x14ac:dyDescent="0.25">
      <c r="A1817" t="s">
        <v>547</v>
      </c>
      <c r="B1817" t="s">
        <v>105</v>
      </c>
      <c r="C1817" s="2">
        <f>HYPERLINK("https://cao.dolgi.msk.ru/account/1011509747/", 1011509747)</f>
        <v>1011509747</v>
      </c>
      <c r="D1817">
        <v>10487.57</v>
      </c>
    </row>
    <row r="1818" spans="1:4" x14ac:dyDescent="0.25">
      <c r="A1818" t="s">
        <v>547</v>
      </c>
      <c r="B1818" t="s">
        <v>192</v>
      </c>
      <c r="C1818" s="2">
        <f>HYPERLINK("https://cao.dolgi.msk.ru/account/1011508373/", 1011508373)</f>
        <v>1011508373</v>
      </c>
      <c r="D1818">
        <v>9254.7099999999991</v>
      </c>
    </row>
    <row r="1819" spans="1:4" x14ac:dyDescent="0.25">
      <c r="A1819" t="s">
        <v>547</v>
      </c>
      <c r="B1819" t="s">
        <v>79</v>
      </c>
      <c r="C1819" s="2">
        <f>HYPERLINK("https://cao.dolgi.msk.ru/account/1011509501/", 1011509501)</f>
        <v>1011509501</v>
      </c>
      <c r="D1819">
        <v>9801.69</v>
      </c>
    </row>
    <row r="1820" spans="1:4" x14ac:dyDescent="0.25">
      <c r="A1820" t="s">
        <v>547</v>
      </c>
      <c r="B1820" t="s">
        <v>124</v>
      </c>
      <c r="C1820" s="2">
        <f>HYPERLINK("https://cao.dolgi.msk.ru/account/1011508437/", 1011508437)</f>
        <v>1011508437</v>
      </c>
      <c r="D1820">
        <v>8661.9699999999993</v>
      </c>
    </row>
    <row r="1821" spans="1:4" x14ac:dyDescent="0.25">
      <c r="A1821" t="s">
        <v>547</v>
      </c>
      <c r="B1821" t="s">
        <v>231</v>
      </c>
      <c r="C1821" s="2">
        <f>HYPERLINK("https://cao.dolgi.msk.ru/account/1011509587/", 1011509587)</f>
        <v>1011509587</v>
      </c>
      <c r="D1821">
        <v>20732.09</v>
      </c>
    </row>
    <row r="1822" spans="1:4" x14ac:dyDescent="0.25">
      <c r="A1822" t="s">
        <v>547</v>
      </c>
      <c r="B1822" t="s">
        <v>115</v>
      </c>
      <c r="C1822" s="2">
        <f>HYPERLINK("https://cao.dolgi.msk.ru/account/1011508795/", 1011508795)</f>
        <v>1011508795</v>
      </c>
      <c r="D1822">
        <v>92912.72</v>
      </c>
    </row>
    <row r="1823" spans="1:4" x14ac:dyDescent="0.25">
      <c r="A1823" t="s">
        <v>547</v>
      </c>
      <c r="B1823" t="s">
        <v>161</v>
      </c>
      <c r="C1823" s="2">
        <f>HYPERLINK("https://cao.dolgi.msk.ru/account/1011509202/", 1011509202)</f>
        <v>1011509202</v>
      </c>
      <c r="D1823">
        <v>16606.419999999998</v>
      </c>
    </row>
    <row r="1824" spans="1:4" x14ac:dyDescent="0.25">
      <c r="A1824" t="s">
        <v>547</v>
      </c>
      <c r="B1824" t="s">
        <v>175</v>
      </c>
      <c r="C1824" s="2">
        <f>HYPERLINK("https://cao.dolgi.msk.ru/account/1011541042/", 1011541042)</f>
        <v>1011541042</v>
      </c>
      <c r="D1824">
        <v>7673.99</v>
      </c>
    </row>
    <row r="1825" spans="1:4" x14ac:dyDescent="0.25">
      <c r="A1825" t="s">
        <v>547</v>
      </c>
      <c r="B1825" t="s">
        <v>62</v>
      </c>
      <c r="C1825" s="2">
        <f>HYPERLINK("https://cao.dolgi.msk.ru/account/1011515434/", 1011515434)</f>
        <v>1011515434</v>
      </c>
      <c r="D1825">
        <v>19138.46</v>
      </c>
    </row>
    <row r="1826" spans="1:4" x14ac:dyDescent="0.25">
      <c r="A1826" t="s">
        <v>547</v>
      </c>
      <c r="B1826" t="s">
        <v>548</v>
      </c>
      <c r="C1826" s="2">
        <f>HYPERLINK("https://cao.dolgi.msk.ru/account/1011509923/", 1011509923)</f>
        <v>1011509923</v>
      </c>
      <c r="D1826">
        <v>9212.2099999999991</v>
      </c>
    </row>
    <row r="1827" spans="1:4" x14ac:dyDescent="0.25">
      <c r="A1827" t="s">
        <v>547</v>
      </c>
      <c r="B1827" t="s">
        <v>362</v>
      </c>
      <c r="C1827" s="2">
        <f>HYPERLINK("https://cao.dolgi.msk.ru/account/1011510166/", 1011510166)</f>
        <v>1011510166</v>
      </c>
      <c r="D1827">
        <v>7313.81</v>
      </c>
    </row>
    <row r="1828" spans="1:4" x14ac:dyDescent="0.25">
      <c r="A1828" t="s">
        <v>547</v>
      </c>
      <c r="B1828" t="s">
        <v>64</v>
      </c>
      <c r="C1828" s="2">
        <f>HYPERLINK("https://cao.dolgi.msk.ru/account/1011509683/", 1011509683)</f>
        <v>1011509683</v>
      </c>
      <c r="D1828">
        <v>64628.08</v>
      </c>
    </row>
    <row r="1829" spans="1:4" x14ac:dyDescent="0.25">
      <c r="A1829" t="s">
        <v>549</v>
      </c>
      <c r="B1829" t="s">
        <v>9</v>
      </c>
      <c r="C1829" s="2">
        <f>HYPERLINK("https://cao.dolgi.msk.ru/account/1011546476/", 1011546476)</f>
        <v>1011546476</v>
      </c>
      <c r="D1829">
        <v>16868.96</v>
      </c>
    </row>
    <row r="1830" spans="1:4" x14ac:dyDescent="0.25">
      <c r="A1830" t="s">
        <v>549</v>
      </c>
      <c r="B1830" t="s">
        <v>28</v>
      </c>
      <c r="C1830" s="2">
        <f>HYPERLINK("https://cao.dolgi.msk.ru/account/1011546468/", 1011546468)</f>
        <v>1011546468</v>
      </c>
      <c r="D1830">
        <v>34129.800000000003</v>
      </c>
    </row>
    <row r="1831" spans="1:4" x14ac:dyDescent="0.25">
      <c r="A1831" t="s">
        <v>550</v>
      </c>
      <c r="B1831" t="s">
        <v>6</v>
      </c>
      <c r="C1831" s="2">
        <f>HYPERLINK("https://cao.dolgi.msk.ru/account/1011488739/", 1011488739)</f>
        <v>1011488739</v>
      </c>
      <c r="D1831">
        <v>8045.26</v>
      </c>
    </row>
    <row r="1832" spans="1:4" x14ac:dyDescent="0.25">
      <c r="A1832" t="s">
        <v>550</v>
      </c>
      <c r="B1832" t="s">
        <v>14</v>
      </c>
      <c r="C1832" s="2">
        <f>HYPERLINK("https://cao.dolgi.msk.ru/account/1011488456/", 1011488456)</f>
        <v>1011488456</v>
      </c>
      <c r="D1832">
        <v>36742.269999999997</v>
      </c>
    </row>
    <row r="1833" spans="1:4" x14ac:dyDescent="0.25">
      <c r="A1833" t="s">
        <v>550</v>
      </c>
      <c r="B1833" t="s">
        <v>18</v>
      </c>
      <c r="C1833" s="2">
        <f>HYPERLINK("https://cao.dolgi.msk.ru/account/1011488755/", 1011488755)</f>
        <v>1011488755</v>
      </c>
      <c r="D1833">
        <v>12688.78</v>
      </c>
    </row>
    <row r="1834" spans="1:4" x14ac:dyDescent="0.25">
      <c r="A1834" t="s">
        <v>550</v>
      </c>
      <c r="B1834" t="s">
        <v>19</v>
      </c>
      <c r="C1834" s="2">
        <f>HYPERLINK("https://cao.dolgi.msk.ru/account/1011489029/", 1011489029)</f>
        <v>1011489029</v>
      </c>
      <c r="D1834">
        <v>201580.89</v>
      </c>
    </row>
    <row r="1835" spans="1:4" x14ac:dyDescent="0.25">
      <c r="A1835" t="s">
        <v>551</v>
      </c>
      <c r="B1835" t="s">
        <v>39</v>
      </c>
      <c r="C1835" s="2">
        <f>HYPERLINK("https://cao.dolgi.msk.ru/account/1011489395/", 1011489395)</f>
        <v>1011489395</v>
      </c>
      <c r="D1835">
        <v>31502.12</v>
      </c>
    </row>
    <row r="1836" spans="1:4" x14ac:dyDescent="0.25">
      <c r="A1836" t="s">
        <v>551</v>
      </c>
      <c r="B1836" t="s">
        <v>52</v>
      </c>
      <c r="C1836" s="2">
        <f>HYPERLINK("https://cao.dolgi.msk.ru/account/1011489643/", 1011489643)</f>
        <v>1011489643</v>
      </c>
      <c r="D1836">
        <v>10496.25</v>
      </c>
    </row>
    <row r="1837" spans="1:4" x14ac:dyDescent="0.25">
      <c r="A1837" t="s">
        <v>551</v>
      </c>
      <c r="B1837" t="s">
        <v>277</v>
      </c>
      <c r="C1837" s="2">
        <f>HYPERLINK("https://cao.dolgi.msk.ru/account/1011489483/", 1011489483)</f>
        <v>1011489483</v>
      </c>
      <c r="D1837">
        <v>82231.17</v>
      </c>
    </row>
    <row r="1838" spans="1:4" x14ac:dyDescent="0.25">
      <c r="A1838" t="s">
        <v>552</v>
      </c>
      <c r="B1838" t="s">
        <v>19</v>
      </c>
      <c r="C1838" s="2">
        <f>HYPERLINK("https://cao.dolgi.msk.ru/account/1011066018/", 1011066018)</f>
        <v>1011066018</v>
      </c>
      <c r="D1838">
        <v>40680.11</v>
      </c>
    </row>
    <row r="1839" spans="1:4" x14ac:dyDescent="0.25">
      <c r="A1839" t="s">
        <v>552</v>
      </c>
      <c r="B1839" t="s">
        <v>7</v>
      </c>
      <c r="C1839" s="2">
        <f>HYPERLINK("https://cao.dolgi.msk.ru/account/1011066069/", 1011066069)</f>
        <v>1011066069</v>
      </c>
      <c r="D1839">
        <v>163345.76999999999</v>
      </c>
    </row>
    <row r="1840" spans="1:4" x14ac:dyDescent="0.25">
      <c r="A1840" t="s">
        <v>553</v>
      </c>
      <c r="B1840" t="s">
        <v>6</v>
      </c>
      <c r="C1840" s="2">
        <f>HYPERLINK("https://cao.dolgi.msk.ru/account/1011362212/", 1011362212)</f>
        <v>1011362212</v>
      </c>
      <c r="D1840">
        <v>13078.35</v>
      </c>
    </row>
    <row r="1841" spans="1:4" x14ac:dyDescent="0.25">
      <c r="A1841" t="s">
        <v>553</v>
      </c>
      <c r="B1841" t="s">
        <v>44</v>
      </c>
      <c r="C1841" s="2">
        <f>HYPERLINK("https://cao.dolgi.msk.ru/account/1011362888/", 1011362888)</f>
        <v>1011362888</v>
      </c>
      <c r="D1841">
        <v>9658.92</v>
      </c>
    </row>
    <row r="1842" spans="1:4" x14ac:dyDescent="0.25">
      <c r="A1842" t="s">
        <v>553</v>
      </c>
      <c r="B1842" t="s">
        <v>128</v>
      </c>
      <c r="C1842" s="2">
        <f>HYPERLINK("https://cao.dolgi.msk.ru/account/1011363602/", 1011363602)</f>
        <v>1011363602</v>
      </c>
      <c r="D1842">
        <v>27322.720000000001</v>
      </c>
    </row>
    <row r="1843" spans="1:4" x14ac:dyDescent="0.25">
      <c r="A1843" t="s">
        <v>553</v>
      </c>
      <c r="B1843" t="s">
        <v>120</v>
      </c>
      <c r="C1843" s="2">
        <f>HYPERLINK("https://cao.dolgi.msk.ru/account/1011362124/", 1011362124)</f>
        <v>1011362124</v>
      </c>
      <c r="D1843">
        <v>4731.25</v>
      </c>
    </row>
    <row r="1844" spans="1:4" x14ac:dyDescent="0.25">
      <c r="A1844" t="s">
        <v>553</v>
      </c>
      <c r="B1844" t="s">
        <v>36</v>
      </c>
      <c r="C1844" s="2">
        <f>HYPERLINK("https://cao.dolgi.msk.ru/account/1011362108/", 1011362108)</f>
        <v>1011362108</v>
      </c>
      <c r="D1844">
        <v>7630.6</v>
      </c>
    </row>
    <row r="1845" spans="1:4" x14ac:dyDescent="0.25">
      <c r="A1845" t="s">
        <v>553</v>
      </c>
      <c r="B1845" t="s">
        <v>230</v>
      </c>
      <c r="C1845" s="2">
        <f>HYPERLINK("https://cao.dolgi.msk.ru/account/1011362765/", 1011362765)</f>
        <v>1011362765</v>
      </c>
      <c r="D1845">
        <v>33382.44</v>
      </c>
    </row>
    <row r="1846" spans="1:4" x14ac:dyDescent="0.25">
      <c r="A1846" t="s">
        <v>553</v>
      </c>
      <c r="B1846" t="s">
        <v>102</v>
      </c>
      <c r="C1846" s="2">
        <f>HYPERLINK("https://cao.dolgi.msk.ru/account/1011361834/", 1011361834)</f>
        <v>1011361834</v>
      </c>
      <c r="D1846">
        <v>62440.73</v>
      </c>
    </row>
    <row r="1847" spans="1:4" x14ac:dyDescent="0.25">
      <c r="A1847" t="s">
        <v>553</v>
      </c>
      <c r="B1847" t="s">
        <v>145</v>
      </c>
      <c r="C1847" s="2">
        <f>HYPERLINK("https://cao.dolgi.msk.ru/account/1011362351/", 1011362351)</f>
        <v>1011362351</v>
      </c>
      <c r="D1847">
        <v>10400.33</v>
      </c>
    </row>
    <row r="1848" spans="1:4" x14ac:dyDescent="0.25">
      <c r="A1848" t="s">
        <v>553</v>
      </c>
      <c r="B1848" t="s">
        <v>240</v>
      </c>
      <c r="C1848" s="2">
        <f>HYPERLINK("https://cao.dolgi.msk.ru/account/1011362669/", 1011362669)</f>
        <v>1011362669</v>
      </c>
      <c r="D1848">
        <v>22521.75</v>
      </c>
    </row>
    <row r="1849" spans="1:4" x14ac:dyDescent="0.25">
      <c r="A1849" t="s">
        <v>553</v>
      </c>
      <c r="B1849" t="s">
        <v>112</v>
      </c>
      <c r="C1849" s="2">
        <f>HYPERLINK("https://cao.dolgi.msk.ru/account/1011363135/", 1011363135)</f>
        <v>1011363135</v>
      </c>
      <c r="D1849">
        <v>15837.81</v>
      </c>
    </row>
    <row r="1850" spans="1:4" x14ac:dyDescent="0.25">
      <c r="A1850" t="s">
        <v>553</v>
      </c>
      <c r="B1850" t="s">
        <v>79</v>
      </c>
      <c r="C1850" s="2">
        <f>HYPERLINK("https://cao.dolgi.msk.ru/account/1011363258/", 1011363258)</f>
        <v>1011363258</v>
      </c>
      <c r="D1850">
        <v>22513.45</v>
      </c>
    </row>
    <row r="1851" spans="1:4" x14ac:dyDescent="0.25">
      <c r="A1851" t="s">
        <v>553</v>
      </c>
      <c r="B1851" t="s">
        <v>180</v>
      </c>
      <c r="C1851" s="2">
        <f>HYPERLINK("https://cao.dolgi.msk.ru/account/1011362271/", 1011362271)</f>
        <v>1011362271</v>
      </c>
      <c r="D1851">
        <v>13436.18</v>
      </c>
    </row>
    <row r="1852" spans="1:4" x14ac:dyDescent="0.25">
      <c r="A1852" t="s">
        <v>553</v>
      </c>
      <c r="B1852" t="s">
        <v>91</v>
      </c>
      <c r="C1852" s="2">
        <f>HYPERLINK("https://cao.dolgi.msk.ru/account/1011361682/", 1011361682)</f>
        <v>1011361682</v>
      </c>
      <c r="D1852">
        <v>9818.1299999999992</v>
      </c>
    </row>
    <row r="1853" spans="1:4" x14ac:dyDescent="0.25">
      <c r="A1853" t="s">
        <v>553</v>
      </c>
      <c r="B1853" t="s">
        <v>172</v>
      </c>
      <c r="C1853" s="2">
        <f>HYPERLINK("https://cao.dolgi.msk.ru/account/1011361973/", 1011361973)</f>
        <v>1011361973</v>
      </c>
      <c r="D1853">
        <v>14641.75</v>
      </c>
    </row>
    <row r="1854" spans="1:4" x14ac:dyDescent="0.25">
      <c r="A1854" t="s">
        <v>553</v>
      </c>
      <c r="B1854" t="s">
        <v>81</v>
      </c>
      <c r="C1854" s="2">
        <f>HYPERLINK("https://cao.dolgi.msk.ru/account/1011362802/", 1011362802)</f>
        <v>1011362802</v>
      </c>
      <c r="D1854">
        <v>11910.46</v>
      </c>
    </row>
    <row r="1855" spans="1:4" x14ac:dyDescent="0.25">
      <c r="A1855" t="s">
        <v>553</v>
      </c>
      <c r="B1855" t="s">
        <v>124</v>
      </c>
      <c r="C1855" s="2">
        <f>HYPERLINK("https://cao.dolgi.msk.ru/account/1011363047/", 1011363047)</f>
        <v>1011363047</v>
      </c>
      <c r="D1855">
        <v>456514.13</v>
      </c>
    </row>
    <row r="1856" spans="1:4" x14ac:dyDescent="0.25">
      <c r="A1856" t="s">
        <v>553</v>
      </c>
      <c r="B1856" t="s">
        <v>61</v>
      </c>
      <c r="C1856" s="2">
        <f>HYPERLINK("https://cao.dolgi.msk.ru/account/1011362204/", 1011362204)</f>
        <v>1011362204</v>
      </c>
      <c r="D1856">
        <v>10215.200000000001</v>
      </c>
    </row>
    <row r="1857" spans="1:4" x14ac:dyDescent="0.25">
      <c r="A1857" t="s">
        <v>553</v>
      </c>
      <c r="B1857" t="s">
        <v>554</v>
      </c>
      <c r="C1857" s="2">
        <f>HYPERLINK("https://cao.dolgi.msk.ru/account/1011362562/", 1011362562)</f>
        <v>1011362562</v>
      </c>
      <c r="D1857">
        <v>4240.28</v>
      </c>
    </row>
    <row r="1858" spans="1:4" x14ac:dyDescent="0.25">
      <c r="A1858" t="s">
        <v>553</v>
      </c>
      <c r="B1858" t="s">
        <v>555</v>
      </c>
      <c r="C1858" s="2">
        <f>HYPERLINK("https://cao.dolgi.msk.ru/account/1011547524/", 1011547524)</f>
        <v>1011547524</v>
      </c>
      <c r="D1858">
        <v>3689.29</v>
      </c>
    </row>
    <row r="1859" spans="1:4" x14ac:dyDescent="0.25">
      <c r="A1859" t="s">
        <v>553</v>
      </c>
      <c r="B1859" t="s">
        <v>556</v>
      </c>
      <c r="C1859" s="2">
        <f>HYPERLINK("https://cao.dolgi.msk.ru/account/1011362984/", 1011362984)</f>
        <v>1011362984</v>
      </c>
      <c r="D1859">
        <v>31344.3</v>
      </c>
    </row>
    <row r="1860" spans="1:4" x14ac:dyDescent="0.25">
      <c r="A1860" t="s">
        <v>553</v>
      </c>
      <c r="B1860" t="s">
        <v>557</v>
      </c>
      <c r="C1860" s="2">
        <f>HYPERLINK("https://cao.dolgi.msk.ru/account/1011360997/", 1011360997)</f>
        <v>1011360997</v>
      </c>
      <c r="D1860">
        <v>26115.74</v>
      </c>
    </row>
    <row r="1861" spans="1:4" x14ac:dyDescent="0.25">
      <c r="A1861" t="s">
        <v>553</v>
      </c>
      <c r="B1861" t="s">
        <v>201</v>
      </c>
      <c r="C1861" s="2">
        <f>HYPERLINK("https://cao.dolgi.msk.ru/account/1011362554/", 1011362554)</f>
        <v>1011362554</v>
      </c>
      <c r="D1861">
        <v>320968.7</v>
      </c>
    </row>
    <row r="1862" spans="1:4" x14ac:dyDescent="0.25">
      <c r="A1862" t="s">
        <v>553</v>
      </c>
      <c r="B1862" t="s">
        <v>288</v>
      </c>
      <c r="C1862" s="2">
        <f>HYPERLINK("https://cao.dolgi.msk.ru/account/1011362482/", 1011362482)</f>
        <v>1011362482</v>
      </c>
      <c r="D1862">
        <v>12352.13</v>
      </c>
    </row>
    <row r="1863" spans="1:4" x14ac:dyDescent="0.25">
      <c r="A1863" t="s">
        <v>553</v>
      </c>
      <c r="B1863" t="s">
        <v>203</v>
      </c>
      <c r="C1863" s="2">
        <f>HYPERLINK("https://cao.dolgi.msk.ru/account/1011360962/", 1011360962)</f>
        <v>1011360962</v>
      </c>
      <c r="D1863">
        <v>5498.96</v>
      </c>
    </row>
    <row r="1864" spans="1:4" x14ac:dyDescent="0.25">
      <c r="A1864" t="s">
        <v>553</v>
      </c>
      <c r="B1864" t="s">
        <v>290</v>
      </c>
      <c r="C1864" s="2">
        <f>HYPERLINK("https://cao.dolgi.msk.ru/account/1011361789/", 1011361789)</f>
        <v>1011361789</v>
      </c>
      <c r="D1864">
        <v>53920.95</v>
      </c>
    </row>
    <row r="1865" spans="1:4" x14ac:dyDescent="0.25">
      <c r="A1865" t="s">
        <v>553</v>
      </c>
      <c r="B1865" t="s">
        <v>447</v>
      </c>
      <c r="C1865" s="2">
        <f>HYPERLINK("https://cao.dolgi.msk.ru/account/1011361367/", 1011361367)</f>
        <v>1011361367</v>
      </c>
      <c r="D1865">
        <v>4491.37</v>
      </c>
    </row>
    <row r="1866" spans="1:4" x14ac:dyDescent="0.25">
      <c r="A1866" t="s">
        <v>553</v>
      </c>
      <c r="B1866" t="s">
        <v>558</v>
      </c>
      <c r="C1866" s="2">
        <f>HYPERLINK("https://cao.dolgi.msk.ru/account/1011363856/", 1011363856)</f>
        <v>1011363856</v>
      </c>
      <c r="D1866">
        <v>10541.16</v>
      </c>
    </row>
    <row r="1867" spans="1:4" x14ac:dyDescent="0.25">
      <c r="A1867" t="s">
        <v>553</v>
      </c>
      <c r="B1867" t="s">
        <v>559</v>
      </c>
      <c r="C1867" s="2">
        <f>HYPERLINK("https://cao.dolgi.msk.ru/account/1011361308/", 1011361308)</f>
        <v>1011361308</v>
      </c>
      <c r="D1867">
        <v>170465.19</v>
      </c>
    </row>
    <row r="1868" spans="1:4" x14ac:dyDescent="0.25">
      <c r="A1868" t="s">
        <v>553</v>
      </c>
      <c r="B1868" t="s">
        <v>367</v>
      </c>
      <c r="C1868" s="2">
        <f>HYPERLINK("https://cao.dolgi.msk.ru/account/1011364146/", 1011364146)</f>
        <v>1011364146</v>
      </c>
      <c r="D1868">
        <v>7112.62</v>
      </c>
    </row>
    <row r="1869" spans="1:4" x14ac:dyDescent="0.25">
      <c r="A1869" t="s">
        <v>553</v>
      </c>
      <c r="B1869" t="s">
        <v>294</v>
      </c>
      <c r="C1869" s="2">
        <f>HYPERLINK("https://cao.dolgi.msk.ru/account/1011363178/", 1011363178)</f>
        <v>1011363178</v>
      </c>
      <c r="D1869">
        <v>13760.72</v>
      </c>
    </row>
    <row r="1870" spans="1:4" x14ac:dyDescent="0.25">
      <c r="A1870" t="s">
        <v>553</v>
      </c>
      <c r="B1870" t="s">
        <v>372</v>
      </c>
      <c r="C1870" s="2">
        <f>HYPERLINK("https://cao.dolgi.msk.ru/account/1011360823/", 1011360823)</f>
        <v>1011360823</v>
      </c>
      <c r="D1870">
        <v>9238.7900000000009</v>
      </c>
    </row>
    <row r="1871" spans="1:4" x14ac:dyDescent="0.25">
      <c r="A1871" t="s">
        <v>553</v>
      </c>
      <c r="B1871" t="s">
        <v>560</v>
      </c>
      <c r="C1871" s="2">
        <f>HYPERLINK("https://cao.dolgi.msk.ru/account/1011364023/", 1011364023)</f>
        <v>1011364023</v>
      </c>
      <c r="D1871">
        <v>27961.22</v>
      </c>
    </row>
    <row r="1872" spans="1:4" x14ac:dyDescent="0.25">
      <c r="A1872" t="s">
        <v>553</v>
      </c>
      <c r="B1872" t="s">
        <v>561</v>
      </c>
      <c r="C1872" s="2">
        <f>HYPERLINK("https://cao.dolgi.msk.ru/account/1011362466/", 1011362466)</f>
        <v>1011362466</v>
      </c>
      <c r="D1872">
        <v>23575.47</v>
      </c>
    </row>
    <row r="1873" spans="1:4" x14ac:dyDescent="0.25">
      <c r="A1873" t="s">
        <v>553</v>
      </c>
      <c r="B1873" t="s">
        <v>562</v>
      </c>
      <c r="C1873" s="2">
        <f>HYPERLINK("https://cao.dolgi.msk.ru/account/1011360946/", 1011360946)</f>
        <v>1011360946</v>
      </c>
      <c r="D1873">
        <v>23448.13</v>
      </c>
    </row>
    <row r="1874" spans="1:4" x14ac:dyDescent="0.25">
      <c r="A1874" t="s">
        <v>563</v>
      </c>
      <c r="B1874" t="s">
        <v>18</v>
      </c>
      <c r="C1874" s="2">
        <f>HYPERLINK("https://cao.dolgi.msk.ru/account/1011308646/", 1011308646)</f>
        <v>1011308646</v>
      </c>
      <c r="D1874">
        <v>11202.14</v>
      </c>
    </row>
    <row r="1875" spans="1:4" x14ac:dyDescent="0.25">
      <c r="A1875" t="s">
        <v>563</v>
      </c>
      <c r="B1875" t="s">
        <v>18</v>
      </c>
      <c r="C1875" s="2">
        <f>HYPERLINK("https://cao.dolgi.msk.ru/account/1011308961/", 1011308961)</f>
        <v>1011308961</v>
      </c>
      <c r="D1875">
        <v>129911.49</v>
      </c>
    </row>
    <row r="1876" spans="1:4" x14ac:dyDescent="0.25">
      <c r="A1876" t="s">
        <v>563</v>
      </c>
      <c r="B1876" t="s">
        <v>7</v>
      </c>
      <c r="C1876" s="2">
        <f>HYPERLINK("https://cao.dolgi.msk.ru/account/1011308718/", 1011308718)</f>
        <v>1011308718</v>
      </c>
      <c r="D1876">
        <v>77598.5</v>
      </c>
    </row>
    <row r="1877" spans="1:4" x14ac:dyDescent="0.25">
      <c r="A1877" t="s">
        <v>563</v>
      </c>
      <c r="B1877" t="s">
        <v>29</v>
      </c>
      <c r="C1877" s="2">
        <f>HYPERLINK("https://cao.dolgi.msk.ru/account/1011308574/", 1011308574)</f>
        <v>1011308574</v>
      </c>
      <c r="D1877">
        <v>90845.54</v>
      </c>
    </row>
    <row r="1878" spans="1:4" x14ac:dyDescent="0.25">
      <c r="A1878" t="s">
        <v>563</v>
      </c>
      <c r="B1878" t="s">
        <v>108</v>
      </c>
      <c r="C1878" s="2">
        <f>HYPERLINK("https://cao.dolgi.msk.ru/account/1011308478/", 1011308478)</f>
        <v>1011308478</v>
      </c>
      <c r="D1878">
        <v>25109.21</v>
      </c>
    </row>
    <row r="1879" spans="1:4" x14ac:dyDescent="0.25">
      <c r="A1879" t="s">
        <v>563</v>
      </c>
      <c r="B1879" t="s">
        <v>42</v>
      </c>
      <c r="C1879" s="2">
        <f>HYPERLINK("https://cao.dolgi.msk.ru/account/1011309091/", 1011309091)</f>
        <v>1011309091</v>
      </c>
      <c r="D1879">
        <v>59343.8</v>
      </c>
    </row>
    <row r="1880" spans="1:4" x14ac:dyDescent="0.25">
      <c r="A1880" t="s">
        <v>564</v>
      </c>
      <c r="B1880" t="s">
        <v>65</v>
      </c>
      <c r="C1880" s="2">
        <f>HYPERLINK("https://cao.dolgi.msk.ru/account/1011489782/", 1011489782)</f>
        <v>1011489782</v>
      </c>
      <c r="D1880">
        <v>14037.27</v>
      </c>
    </row>
    <row r="1881" spans="1:4" x14ac:dyDescent="0.25">
      <c r="A1881" t="s">
        <v>564</v>
      </c>
      <c r="B1881" t="s">
        <v>10</v>
      </c>
      <c r="C1881" s="2">
        <f>HYPERLINK("https://cao.dolgi.msk.ru/account/1011541755/", 1011541755)</f>
        <v>1011541755</v>
      </c>
      <c r="D1881">
        <v>11873.62</v>
      </c>
    </row>
    <row r="1882" spans="1:4" x14ac:dyDescent="0.25">
      <c r="A1882" t="s">
        <v>564</v>
      </c>
      <c r="B1882" t="s">
        <v>46</v>
      </c>
      <c r="C1882" s="2">
        <f>HYPERLINK("https://cao.dolgi.msk.ru/account/1011489977/", 1011489977)</f>
        <v>1011489977</v>
      </c>
      <c r="D1882">
        <v>16656.82</v>
      </c>
    </row>
    <row r="1883" spans="1:4" x14ac:dyDescent="0.25">
      <c r="A1883" t="s">
        <v>564</v>
      </c>
      <c r="B1883" t="s">
        <v>19</v>
      </c>
      <c r="C1883" s="2">
        <f>HYPERLINK("https://cao.dolgi.msk.ru/account/1011489811/", 1011489811)</f>
        <v>1011489811</v>
      </c>
      <c r="D1883">
        <v>12072.94</v>
      </c>
    </row>
    <row r="1884" spans="1:4" x14ac:dyDescent="0.25">
      <c r="A1884" t="s">
        <v>564</v>
      </c>
      <c r="B1884" t="s">
        <v>20</v>
      </c>
      <c r="C1884" s="2">
        <f>HYPERLINK("https://cao.dolgi.msk.ru/account/1011489985/", 1011489985)</f>
        <v>1011489985</v>
      </c>
      <c r="D1884">
        <v>272472.06</v>
      </c>
    </row>
    <row r="1885" spans="1:4" x14ac:dyDescent="0.25">
      <c r="A1885" t="s">
        <v>564</v>
      </c>
      <c r="B1885" t="s">
        <v>31</v>
      </c>
      <c r="C1885" s="2">
        <f>HYPERLINK("https://cao.dolgi.msk.ru/account/1011489854/", 1011489854)</f>
        <v>1011489854</v>
      </c>
      <c r="D1885">
        <v>48705.2</v>
      </c>
    </row>
    <row r="1886" spans="1:4" x14ac:dyDescent="0.25">
      <c r="A1886" t="s">
        <v>564</v>
      </c>
      <c r="B1886" t="s">
        <v>86</v>
      </c>
      <c r="C1886" s="2">
        <f>HYPERLINK("https://cao.dolgi.msk.ru/account/1011490089/", 1011490089)</f>
        <v>1011490089</v>
      </c>
      <c r="D1886">
        <v>29424.13</v>
      </c>
    </row>
    <row r="1887" spans="1:4" x14ac:dyDescent="0.25">
      <c r="A1887" t="s">
        <v>564</v>
      </c>
      <c r="B1887" t="s">
        <v>283</v>
      </c>
      <c r="C1887" s="2">
        <f>HYPERLINK("https://cao.dolgi.msk.ru/account/1011490003/", 1011490003)</f>
        <v>1011490003</v>
      </c>
      <c r="D1887">
        <v>10732.25</v>
      </c>
    </row>
    <row r="1888" spans="1:4" x14ac:dyDescent="0.25">
      <c r="A1888" t="s">
        <v>565</v>
      </c>
      <c r="B1888" t="s">
        <v>41</v>
      </c>
      <c r="C1888" s="2">
        <f>HYPERLINK("https://cao.dolgi.msk.ru/account/1011494899/", 1011494899)</f>
        <v>1011494899</v>
      </c>
      <c r="D1888">
        <v>12077.36</v>
      </c>
    </row>
    <row r="1889" spans="1:4" x14ac:dyDescent="0.25">
      <c r="A1889" t="s">
        <v>565</v>
      </c>
      <c r="B1889" t="s">
        <v>94</v>
      </c>
      <c r="C1889" s="2">
        <f>HYPERLINK("https://cao.dolgi.msk.ru/account/1011495007/", 1011495007)</f>
        <v>1011495007</v>
      </c>
      <c r="D1889">
        <v>5786.66</v>
      </c>
    </row>
    <row r="1890" spans="1:4" x14ac:dyDescent="0.25">
      <c r="A1890" t="s">
        <v>565</v>
      </c>
      <c r="B1890" t="s">
        <v>31</v>
      </c>
      <c r="C1890" s="2">
        <f>HYPERLINK("https://cao.dolgi.msk.ru/account/1011495453/", 1011495453)</f>
        <v>1011495453</v>
      </c>
      <c r="D1890">
        <v>174379.36</v>
      </c>
    </row>
    <row r="1891" spans="1:4" x14ac:dyDescent="0.25">
      <c r="A1891" t="s">
        <v>565</v>
      </c>
      <c r="B1891" t="s">
        <v>168</v>
      </c>
      <c r="C1891" s="2">
        <f>HYPERLINK("https://cao.dolgi.msk.ru/account/1011494565/", 1011494565)</f>
        <v>1011494565</v>
      </c>
      <c r="D1891">
        <v>4991.05</v>
      </c>
    </row>
    <row r="1892" spans="1:4" x14ac:dyDescent="0.25">
      <c r="A1892" t="s">
        <v>565</v>
      </c>
      <c r="B1892" t="s">
        <v>143</v>
      </c>
      <c r="C1892" s="2">
        <f>HYPERLINK("https://cao.dolgi.msk.ru/account/1011495672/", 1011495672)</f>
        <v>1011495672</v>
      </c>
      <c r="D1892">
        <v>11555.32</v>
      </c>
    </row>
    <row r="1893" spans="1:4" x14ac:dyDescent="0.25">
      <c r="A1893" t="s">
        <v>565</v>
      </c>
      <c r="B1893" t="s">
        <v>342</v>
      </c>
      <c r="C1893" s="2">
        <f>HYPERLINK("https://cao.dolgi.msk.ru/account/1011495541/", 1011495541)</f>
        <v>1011495541</v>
      </c>
      <c r="D1893">
        <v>5564.93</v>
      </c>
    </row>
    <row r="1894" spans="1:4" x14ac:dyDescent="0.25">
      <c r="A1894" t="s">
        <v>565</v>
      </c>
      <c r="B1894" t="s">
        <v>123</v>
      </c>
      <c r="C1894" s="2">
        <f>HYPERLINK("https://cao.dolgi.msk.ru/account/1011495322/", 1011495322)</f>
        <v>1011495322</v>
      </c>
      <c r="D1894">
        <v>67660.539999999994</v>
      </c>
    </row>
    <row r="1895" spans="1:4" x14ac:dyDescent="0.25">
      <c r="A1895" t="s">
        <v>566</v>
      </c>
      <c r="B1895" t="s">
        <v>34</v>
      </c>
      <c r="C1895" s="2">
        <f>HYPERLINK("https://cao.dolgi.msk.ru/account/1011440129/", 1011440129)</f>
        <v>1011440129</v>
      </c>
      <c r="D1895">
        <v>10271.049999999999</v>
      </c>
    </row>
    <row r="1896" spans="1:4" x14ac:dyDescent="0.25">
      <c r="A1896" t="s">
        <v>566</v>
      </c>
      <c r="B1896" t="s">
        <v>29</v>
      </c>
      <c r="C1896" s="2">
        <f>HYPERLINK("https://cao.dolgi.msk.ru/account/1011440479/", 1011440479)</f>
        <v>1011440479</v>
      </c>
      <c r="D1896">
        <v>7465.32</v>
      </c>
    </row>
    <row r="1897" spans="1:4" x14ac:dyDescent="0.25">
      <c r="A1897" t="s">
        <v>566</v>
      </c>
      <c r="B1897" t="s">
        <v>52</v>
      </c>
      <c r="C1897" s="2">
        <f>HYPERLINK("https://cao.dolgi.msk.ru/account/1011440698/", 1011440698)</f>
        <v>1011440698</v>
      </c>
      <c r="D1897">
        <v>5055.67</v>
      </c>
    </row>
    <row r="1898" spans="1:4" x14ac:dyDescent="0.25">
      <c r="A1898" t="s">
        <v>566</v>
      </c>
      <c r="B1898" t="s">
        <v>31</v>
      </c>
      <c r="C1898" s="2">
        <f>HYPERLINK("https://cao.dolgi.msk.ru/account/1011440399/", 1011440399)</f>
        <v>1011440399</v>
      </c>
      <c r="D1898">
        <v>7824.16</v>
      </c>
    </row>
    <row r="1899" spans="1:4" x14ac:dyDescent="0.25">
      <c r="A1899" t="s">
        <v>566</v>
      </c>
      <c r="B1899" t="s">
        <v>119</v>
      </c>
      <c r="C1899" s="2">
        <f>HYPERLINK("https://cao.dolgi.msk.ru/account/1011440364/", 1011440364)</f>
        <v>1011440364</v>
      </c>
      <c r="D1899">
        <v>20892.27</v>
      </c>
    </row>
    <row r="1900" spans="1:4" x14ac:dyDescent="0.25">
      <c r="A1900" t="s">
        <v>566</v>
      </c>
      <c r="B1900" t="s">
        <v>101</v>
      </c>
      <c r="C1900" s="2">
        <f>HYPERLINK("https://cao.dolgi.msk.ru/account/1011440495/", 1011440495)</f>
        <v>1011440495</v>
      </c>
      <c r="D1900">
        <v>14931.65</v>
      </c>
    </row>
    <row r="1901" spans="1:4" x14ac:dyDescent="0.25">
      <c r="A1901" t="s">
        <v>566</v>
      </c>
      <c r="B1901" t="s">
        <v>141</v>
      </c>
      <c r="C1901" s="2">
        <f>HYPERLINK("https://cao.dolgi.msk.ru/account/1011440321/", 1011440321)</f>
        <v>1011440321</v>
      </c>
      <c r="D1901">
        <v>18086.82</v>
      </c>
    </row>
    <row r="1902" spans="1:4" x14ac:dyDescent="0.25">
      <c r="A1902" t="s">
        <v>566</v>
      </c>
      <c r="B1902" t="s">
        <v>230</v>
      </c>
      <c r="C1902" s="2">
        <f>HYPERLINK("https://cao.dolgi.msk.ru/account/1011440735/", 1011440735)</f>
        <v>1011440735</v>
      </c>
      <c r="D1902">
        <v>4384.8599999999997</v>
      </c>
    </row>
    <row r="1903" spans="1:4" x14ac:dyDescent="0.25">
      <c r="A1903" t="s">
        <v>566</v>
      </c>
      <c r="B1903" t="s">
        <v>102</v>
      </c>
      <c r="C1903" s="2">
        <f>HYPERLINK("https://cao.dolgi.msk.ru/account/1011440786/", 1011440786)</f>
        <v>1011440786</v>
      </c>
      <c r="D1903">
        <v>13950.11</v>
      </c>
    </row>
    <row r="1904" spans="1:4" x14ac:dyDescent="0.25">
      <c r="A1904" t="s">
        <v>567</v>
      </c>
      <c r="B1904" t="s">
        <v>34</v>
      </c>
      <c r="C1904" s="2">
        <f>HYPERLINK("https://cao.dolgi.msk.ru/account/1011346116/", 1011346116)</f>
        <v>1011346116</v>
      </c>
      <c r="D1904">
        <v>17736.990000000002</v>
      </c>
    </row>
    <row r="1905" spans="1:4" x14ac:dyDescent="0.25">
      <c r="A1905" t="s">
        <v>567</v>
      </c>
      <c r="B1905" t="s">
        <v>17</v>
      </c>
      <c r="C1905" s="2">
        <f>HYPERLINK("https://cao.dolgi.msk.ru/account/1011345762/", 1011345762)</f>
        <v>1011345762</v>
      </c>
      <c r="D1905">
        <v>93870.11</v>
      </c>
    </row>
    <row r="1906" spans="1:4" x14ac:dyDescent="0.25">
      <c r="A1906" t="s">
        <v>567</v>
      </c>
      <c r="B1906" t="s">
        <v>105</v>
      </c>
      <c r="C1906" s="2">
        <f>HYPERLINK("https://cao.dolgi.msk.ru/account/1011346271/", 1011346271)</f>
        <v>1011346271</v>
      </c>
      <c r="D1906">
        <v>43262</v>
      </c>
    </row>
    <row r="1907" spans="1:4" x14ac:dyDescent="0.25">
      <c r="A1907" t="s">
        <v>567</v>
      </c>
      <c r="B1907" t="s">
        <v>18</v>
      </c>
      <c r="C1907" s="2">
        <f>HYPERLINK("https://cao.dolgi.msk.ru/account/1011346212/", 1011346212)</f>
        <v>1011346212</v>
      </c>
      <c r="D1907">
        <v>13839.62</v>
      </c>
    </row>
    <row r="1908" spans="1:4" x14ac:dyDescent="0.25">
      <c r="A1908" t="s">
        <v>567</v>
      </c>
      <c r="B1908" t="s">
        <v>41</v>
      </c>
      <c r="C1908" s="2">
        <f>HYPERLINK("https://cao.dolgi.msk.ru/account/1011345703/", 1011345703)</f>
        <v>1011345703</v>
      </c>
      <c r="D1908">
        <v>12520.67</v>
      </c>
    </row>
    <row r="1909" spans="1:4" x14ac:dyDescent="0.25">
      <c r="A1909" t="s">
        <v>567</v>
      </c>
      <c r="B1909" t="s">
        <v>54</v>
      </c>
      <c r="C1909" s="2">
        <f>HYPERLINK("https://cao.dolgi.msk.ru/account/1011345842/", 1011345842)</f>
        <v>1011345842</v>
      </c>
      <c r="D1909">
        <v>34127.269999999997</v>
      </c>
    </row>
    <row r="1910" spans="1:4" x14ac:dyDescent="0.25">
      <c r="A1910" t="s">
        <v>567</v>
      </c>
      <c r="B1910" t="s">
        <v>284</v>
      </c>
      <c r="C1910" s="2">
        <f>HYPERLINK("https://cao.dolgi.msk.ru/account/1011345666/", 1011345666)</f>
        <v>1011345666</v>
      </c>
      <c r="D1910">
        <v>3515.03</v>
      </c>
    </row>
    <row r="1911" spans="1:4" x14ac:dyDescent="0.25">
      <c r="A1911" t="s">
        <v>568</v>
      </c>
      <c r="B1911" t="s">
        <v>87</v>
      </c>
      <c r="C1911" s="2">
        <f>HYPERLINK("https://cao.dolgi.msk.ru/account/1011410544/", 1011410544)</f>
        <v>1011410544</v>
      </c>
      <c r="D1911">
        <v>49543.25</v>
      </c>
    </row>
    <row r="1912" spans="1:4" x14ac:dyDescent="0.25">
      <c r="A1912" t="s">
        <v>568</v>
      </c>
      <c r="B1912" t="s">
        <v>158</v>
      </c>
      <c r="C1912" s="2">
        <f>HYPERLINK("https://cao.dolgi.msk.ru/account/1011410317/", 1011410317)</f>
        <v>1011410317</v>
      </c>
      <c r="D1912">
        <v>442215.12</v>
      </c>
    </row>
    <row r="1913" spans="1:4" x14ac:dyDescent="0.25">
      <c r="A1913" t="s">
        <v>568</v>
      </c>
      <c r="B1913" t="s">
        <v>55</v>
      </c>
      <c r="C1913" s="2">
        <f>HYPERLINK("https://cao.dolgi.msk.ru/account/1011410691/", 1011410691)</f>
        <v>1011410691</v>
      </c>
      <c r="D1913">
        <v>18368.61</v>
      </c>
    </row>
    <row r="1914" spans="1:4" x14ac:dyDescent="0.25">
      <c r="A1914" t="s">
        <v>568</v>
      </c>
      <c r="B1914" t="s">
        <v>569</v>
      </c>
      <c r="C1914" s="2">
        <f>HYPERLINK("https://cao.dolgi.msk.ru/account/1011410472/", 1011410472)</f>
        <v>1011410472</v>
      </c>
      <c r="D1914">
        <v>98330.22</v>
      </c>
    </row>
    <row r="1915" spans="1:4" x14ac:dyDescent="0.25">
      <c r="A1915" t="s">
        <v>568</v>
      </c>
      <c r="B1915" t="s">
        <v>59</v>
      </c>
      <c r="C1915" s="2">
        <f>HYPERLINK("https://cao.dolgi.msk.ru/account/1011410587/", 1011410587)</f>
        <v>1011410587</v>
      </c>
      <c r="D1915">
        <v>10098.49</v>
      </c>
    </row>
    <row r="1916" spans="1:4" x14ac:dyDescent="0.25">
      <c r="A1916" t="s">
        <v>568</v>
      </c>
      <c r="B1916" t="s">
        <v>171</v>
      </c>
      <c r="C1916" s="2">
        <f>HYPERLINK("https://cao.dolgi.msk.ru/account/1011410392/", 1011410392)</f>
        <v>1011410392</v>
      </c>
      <c r="D1916">
        <v>24558.98</v>
      </c>
    </row>
    <row r="1917" spans="1:4" x14ac:dyDescent="0.25">
      <c r="A1917" t="s">
        <v>570</v>
      </c>
      <c r="B1917" t="s">
        <v>112</v>
      </c>
      <c r="C1917" s="2">
        <f>HYPERLINK("https://cao.dolgi.msk.ru/account/1011411627/", 1011411627)</f>
        <v>1011411627</v>
      </c>
      <c r="D1917">
        <v>10160.450000000001</v>
      </c>
    </row>
    <row r="1918" spans="1:4" x14ac:dyDescent="0.25">
      <c r="A1918" t="s">
        <v>570</v>
      </c>
      <c r="B1918" t="s">
        <v>437</v>
      </c>
      <c r="C1918" s="2">
        <f>HYPERLINK("https://cao.dolgi.msk.ru/account/1011410835/", 1011410835)</f>
        <v>1011410835</v>
      </c>
      <c r="D1918">
        <v>8662.14</v>
      </c>
    </row>
    <row r="1919" spans="1:4" x14ac:dyDescent="0.25">
      <c r="A1919" t="s">
        <v>570</v>
      </c>
      <c r="B1919" t="s">
        <v>99</v>
      </c>
      <c r="C1919" s="2">
        <f>HYPERLINK("https://cao.dolgi.msk.ru/account/1011411352/", 1011411352)</f>
        <v>1011411352</v>
      </c>
      <c r="D1919">
        <v>17265.810000000001</v>
      </c>
    </row>
    <row r="1920" spans="1:4" x14ac:dyDescent="0.25">
      <c r="A1920" t="s">
        <v>570</v>
      </c>
      <c r="B1920" t="s">
        <v>571</v>
      </c>
      <c r="C1920" s="2">
        <f>HYPERLINK("https://cao.dolgi.msk.ru/account/1011411854/", 1011411854)</f>
        <v>1011411854</v>
      </c>
      <c r="D1920">
        <v>14566.82</v>
      </c>
    </row>
    <row r="1921" spans="1:4" x14ac:dyDescent="0.25">
      <c r="A1921" t="s">
        <v>572</v>
      </c>
      <c r="B1921" t="s">
        <v>123</v>
      </c>
      <c r="C1921" s="2">
        <f>HYPERLINK("https://cao.dolgi.msk.ru/account/1011412179/", 1011412179)</f>
        <v>1011412179</v>
      </c>
      <c r="D1921">
        <v>9673.34</v>
      </c>
    </row>
    <row r="1922" spans="1:4" x14ac:dyDescent="0.25">
      <c r="A1922" t="s">
        <v>572</v>
      </c>
      <c r="B1922" t="s">
        <v>114</v>
      </c>
      <c r="C1922" s="2">
        <f>HYPERLINK("https://cao.dolgi.msk.ru/account/1011412435/", 1011412435)</f>
        <v>1011412435</v>
      </c>
      <c r="D1922">
        <v>10621.81</v>
      </c>
    </row>
    <row r="1923" spans="1:4" x14ac:dyDescent="0.25">
      <c r="A1923" t="s">
        <v>572</v>
      </c>
      <c r="B1923" t="s">
        <v>82</v>
      </c>
      <c r="C1923" s="2">
        <f>HYPERLINK("https://cao.dolgi.msk.ru/account/1011412427/", 1011412427)</f>
        <v>1011412427</v>
      </c>
      <c r="D1923">
        <v>16182.15</v>
      </c>
    </row>
    <row r="1924" spans="1:4" x14ac:dyDescent="0.25">
      <c r="A1924" t="s">
        <v>572</v>
      </c>
      <c r="B1924" t="s">
        <v>97</v>
      </c>
      <c r="C1924" s="2">
        <f>HYPERLINK("https://cao.dolgi.msk.ru/account/1011412101/", 1011412101)</f>
        <v>1011412101</v>
      </c>
      <c r="D1924">
        <v>20584.55</v>
      </c>
    </row>
    <row r="1925" spans="1:4" x14ac:dyDescent="0.25">
      <c r="A1925" t="s">
        <v>572</v>
      </c>
      <c r="B1925" t="s">
        <v>573</v>
      </c>
      <c r="C1925" s="2">
        <f>HYPERLINK("https://cao.dolgi.msk.ru/account/1011412646/", 1011412646)</f>
        <v>1011412646</v>
      </c>
      <c r="D1925">
        <v>10727.77</v>
      </c>
    </row>
    <row r="1926" spans="1:4" x14ac:dyDescent="0.25">
      <c r="A1926" t="s">
        <v>572</v>
      </c>
      <c r="B1926" t="s">
        <v>83</v>
      </c>
      <c r="C1926" s="2">
        <f>HYPERLINK("https://cao.dolgi.msk.ru/account/1011412128/", 1011412128)</f>
        <v>1011412128</v>
      </c>
      <c r="D1926">
        <v>12624.94</v>
      </c>
    </row>
    <row r="1927" spans="1:4" x14ac:dyDescent="0.25">
      <c r="A1927" t="s">
        <v>572</v>
      </c>
      <c r="B1927" t="s">
        <v>115</v>
      </c>
      <c r="C1927" s="2">
        <f>HYPERLINK("https://cao.dolgi.msk.ru/account/1011412363/", 1011412363)</f>
        <v>1011412363</v>
      </c>
      <c r="D1927">
        <v>137314.34</v>
      </c>
    </row>
    <row r="1928" spans="1:4" x14ac:dyDescent="0.25">
      <c r="A1928" t="s">
        <v>572</v>
      </c>
      <c r="B1928" t="s">
        <v>115</v>
      </c>
      <c r="C1928" s="2">
        <f>HYPERLINK("https://cao.dolgi.msk.ru/account/1011412486/", 1011412486)</f>
        <v>1011412486</v>
      </c>
      <c r="D1928">
        <v>113118.6</v>
      </c>
    </row>
    <row r="1929" spans="1:4" x14ac:dyDescent="0.25">
      <c r="A1929" t="s">
        <v>572</v>
      </c>
      <c r="B1929" t="s">
        <v>116</v>
      </c>
      <c r="C1929" s="2">
        <f>HYPERLINK("https://cao.dolgi.msk.ru/account/1011411934/", 1011411934)</f>
        <v>1011411934</v>
      </c>
      <c r="D1929">
        <v>70430.73</v>
      </c>
    </row>
    <row r="1930" spans="1:4" x14ac:dyDescent="0.25">
      <c r="A1930" t="s">
        <v>572</v>
      </c>
      <c r="B1930" t="s">
        <v>136</v>
      </c>
      <c r="C1930" s="2">
        <f>HYPERLINK("https://cao.dolgi.msk.ru/account/1011412443/", 1011412443)</f>
        <v>1011412443</v>
      </c>
      <c r="D1930">
        <v>6061.57</v>
      </c>
    </row>
    <row r="1931" spans="1:4" x14ac:dyDescent="0.25">
      <c r="A1931" t="s">
        <v>572</v>
      </c>
      <c r="B1931" t="s">
        <v>174</v>
      </c>
      <c r="C1931" s="2">
        <f>HYPERLINK("https://cao.dolgi.msk.ru/account/1011411969/", 1011411969)</f>
        <v>1011411969</v>
      </c>
      <c r="D1931">
        <v>3202.92</v>
      </c>
    </row>
    <row r="1932" spans="1:4" x14ac:dyDescent="0.25">
      <c r="A1932" t="s">
        <v>572</v>
      </c>
      <c r="B1932" t="s">
        <v>174</v>
      </c>
      <c r="C1932" s="2">
        <f>HYPERLINK("https://cao.dolgi.msk.ru/account/1011412216/", 1011412216)</f>
        <v>1011412216</v>
      </c>
      <c r="D1932">
        <v>7204.3</v>
      </c>
    </row>
    <row r="1933" spans="1:4" x14ac:dyDescent="0.25">
      <c r="A1933" t="s">
        <v>572</v>
      </c>
      <c r="B1933" t="s">
        <v>174</v>
      </c>
      <c r="C1933" s="2">
        <f>HYPERLINK("https://cao.dolgi.msk.ru/account/1011412478/", 1011412478)</f>
        <v>1011412478</v>
      </c>
      <c r="D1933">
        <v>11336.97</v>
      </c>
    </row>
    <row r="1934" spans="1:4" x14ac:dyDescent="0.25">
      <c r="A1934" t="s">
        <v>574</v>
      </c>
      <c r="B1934" t="s">
        <v>35</v>
      </c>
      <c r="C1934" s="2">
        <f>HYPERLINK("https://cao.dolgi.msk.ru/account/1011412785/", 1011412785)</f>
        <v>1011412785</v>
      </c>
      <c r="D1934">
        <v>53956.4</v>
      </c>
    </row>
    <row r="1935" spans="1:4" x14ac:dyDescent="0.25">
      <c r="A1935" t="s">
        <v>574</v>
      </c>
      <c r="B1935" t="s">
        <v>230</v>
      </c>
      <c r="C1935" s="2">
        <f>HYPERLINK("https://cao.dolgi.msk.ru/account/1011412742/", 1011412742)</f>
        <v>1011412742</v>
      </c>
      <c r="D1935">
        <v>9702.48</v>
      </c>
    </row>
    <row r="1936" spans="1:4" x14ac:dyDescent="0.25">
      <c r="A1936" t="s">
        <v>574</v>
      </c>
      <c r="B1936" t="s">
        <v>249</v>
      </c>
      <c r="C1936" s="2">
        <f>HYPERLINK("https://cao.dolgi.msk.ru/account/1011413104/", 1011413104)</f>
        <v>1011413104</v>
      </c>
      <c r="D1936">
        <v>13487.61</v>
      </c>
    </row>
    <row r="1937" spans="1:4" x14ac:dyDescent="0.25">
      <c r="A1937" t="s">
        <v>575</v>
      </c>
      <c r="B1937" t="s">
        <v>13</v>
      </c>
      <c r="C1937" s="2">
        <f>HYPERLINK("https://cao.dolgi.msk.ru/account/1011413809/", 1011413809)</f>
        <v>1011413809</v>
      </c>
      <c r="D1937">
        <v>51001.13</v>
      </c>
    </row>
    <row r="1938" spans="1:4" x14ac:dyDescent="0.25">
      <c r="A1938" t="s">
        <v>575</v>
      </c>
      <c r="B1938" t="s">
        <v>13</v>
      </c>
      <c r="C1938" s="2">
        <f>HYPERLINK("https://cao.dolgi.msk.ru/account/1011414166/", 1011414166)</f>
        <v>1011414166</v>
      </c>
      <c r="D1938">
        <v>393294.15</v>
      </c>
    </row>
    <row r="1939" spans="1:4" x14ac:dyDescent="0.25">
      <c r="A1939" t="s">
        <v>575</v>
      </c>
      <c r="B1939" t="s">
        <v>34</v>
      </c>
      <c r="C1939" s="2">
        <f>HYPERLINK("https://cao.dolgi.msk.ru/account/1011413438/", 1011413438)</f>
        <v>1011413438</v>
      </c>
      <c r="D1939">
        <v>9506.7099999999991</v>
      </c>
    </row>
    <row r="1940" spans="1:4" x14ac:dyDescent="0.25">
      <c r="A1940" t="s">
        <v>575</v>
      </c>
      <c r="B1940" t="s">
        <v>9</v>
      </c>
      <c r="C1940" s="2">
        <f>HYPERLINK("https://cao.dolgi.msk.ru/account/1011413892/", 1011413892)</f>
        <v>1011413892</v>
      </c>
      <c r="D1940">
        <v>2727.89</v>
      </c>
    </row>
    <row r="1941" spans="1:4" x14ac:dyDescent="0.25">
      <c r="A1941" t="s">
        <v>575</v>
      </c>
      <c r="B1941" t="s">
        <v>28</v>
      </c>
      <c r="C1941" s="2">
        <f>HYPERLINK("https://cao.dolgi.msk.ru/account/1011414254/", 1011414254)</f>
        <v>1011414254</v>
      </c>
      <c r="D1941">
        <v>8681.2199999999993</v>
      </c>
    </row>
    <row r="1942" spans="1:4" x14ac:dyDescent="0.25">
      <c r="A1942" t="s">
        <v>575</v>
      </c>
      <c r="B1942" t="s">
        <v>26</v>
      </c>
      <c r="C1942" s="2">
        <f>HYPERLINK("https://cao.dolgi.msk.ru/account/1011413454/", 1011413454)</f>
        <v>1011413454</v>
      </c>
      <c r="D1942">
        <v>88947.72</v>
      </c>
    </row>
    <row r="1943" spans="1:4" x14ac:dyDescent="0.25">
      <c r="A1943" t="s">
        <v>575</v>
      </c>
      <c r="B1943" t="s">
        <v>41</v>
      </c>
      <c r="C1943" s="2">
        <f>HYPERLINK("https://cao.dolgi.msk.ru/account/1011413913/", 1011413913)</f>
        <v>1011413913</v>
      </c>
      <c r="D1943">
        <v>71230.92</v>
      </c>
    </row>
    <row r="1944" spans="1:4" x14ac:dyDescent="0.25">
      <c r="A1944" t="s">
        <v>575</v>
      </c>
      <c r="B1944" t="s">
        <v>41</v>
      </c>
      <c r="C1944" s="2">
        <f>HYPERLINK("https://cao.dolgi.msk.ru/account/1011414342/", 1011414342)</f>
        <v>1011414342</v>
      </c>
      <c r="D1944">
        <v>165066.98000000001</v>
      </c>
    </row>
    <row r="1945" spans="1:4" x14ac:dyDescent="0.25">
      <c r="A1945" t="s">
        <v>575</v>
      </c>
      <c r="B1945" t="s">
        <v>43</v>
      </c>
      <c r="C1945" s="2">
        <f>HYPERLINK("https://cao.dolgi.msk.ru/account/1011413817/", 1011413817)</f>
        <v>1011413817</v>
      </c>
      <c r="D1945">
        <v>71182.59</v>
      </c>
    </row>
    <row r="1946" spans="1:4" x14ac:dyDescent="0.25">
      <c r="A1946" t="s">
        <v>575</v>
      </c>
      <c r="B1946" t="s">
        <v>43</v>
      </c>
      <c r="C1946" s="2">
        <f>HYPERLINK("https://cao.dolgi.msk.ru/account/1011414414/", 1011414414)</f>
        <v>1011414414</v>
      </c>
      <c r="D1946">
        <v>17179.09</v>
      </c>
    </row>
    <row r="1947" spans="1:4" x14ac:dyDescent="0.25">
      <c r="A1947" t="s">
        <v>575</v>
      </c>
      <c r="B1947" t="s">
        <v>128</v>
      </c>
      <c r="C1947" s="2">
        <f>HYPERLINK("https://cao.dolgi.msk.ru/account/1011414043/", 1011414043)</f>
        <v>1011414043</v>
      </c>
      <c r="D1947">
        <v>15326.12</v>
      </c>
    </row>
    <row r="1948" spans="1:4" x14ac:dyDescent="0.25">
      <c r="A1948" t="s">
        <v>575</v>
      </c>
      <c r="B1948" t="s">
        <v>128</v>
      </c>
      <c r="C1948" s="2">
        <f>HYPERLINK("https://cao.dolgi.msk.ru/account/1011414107/", 1011414107)</f>
        <v>1011414107</v>
      </c>
      <c r="D1948">
        <v>13101.33</v>
      </c>
    </row>
    <row r="1949" spans="1:4" x14ac:dyDescent="0.25">
      <c r="A1949" t="s">
        <v>575</v>
      </c>
      <c r="B1949" t="s">
        <v>33</v>
      </c>
      <c r="C1949" s="2">
        <f>HYPERLINK("https://cao.dolgi.msk.ru/account/1011414553/", 1011414553)</f>
        <v>1011414553</v>
      </c>
      <c r="D1949">
        <v>15467.21</v>
      </c>
    </row>
    <row r="1950" spans="1:4" x14ac:dyDescent="0.25">
      <c r="A1950" t="s">
        <v>575</v>
      </c>
      <c r="B1950" t="s">
        <v>36</v>
      </c>
      <c r="C1950" s="2">
        <f>HYPERLINK("https://cao.dolgi.msk.ru/account/1011413526/", 1011413526)</f>
        <v>1011413526</v>
      </c>
      <c r="D1950">
        <v>3944.13</v>
      </c>
    </row>
    <row r="1951" spans="1:4" x14ac:dyDescent="0.25">
      <c r="A1951" t="s">
        <v>575</v>
      </c>
      <c r="B1951" t="s">
        <v>36</v>
      </c>
      <c r="C1951" s="2">
        <f>HYPERLINK("https://cao.dolgi.msk.ru/account/1011413542/", 1011413542)</f>
        <v>1011413542</v>
      </c>
      <c r="D1951">
        <v>1667</v>
      </c>
    </row>
    <row r="1952" spans="1:4" x14ac:dyDescent="0.25">
      <c r="A1952" t="s">
        <v>576</v>
      </c>
      <c r="B1952" t="s">
        <v>6</v>
      </c>
      <c r="C1952" s="2">
        <f>HYPERLINK("https://cao.dolgi.msk.ru/account/1011364613/", 1011364613)</f>
        <v>1011364613</v>
      </c>
      <c r="D1952">
        <v>113533.64</v>
      </c>
    </row>
    <row r="1953" spans="1:4" x14ac:dyDescent="0.25">
      <c r="A1953" t="s">
        <v>576</v>
      </c>
      <c r="B1953" t="s">
        <v>14</v>
      </c>
      <c r="C1953" s="2">
        <f>HYPERLINK("https://cao.dolgi.msk.ru/account/1011364752/", 1011364752)</f>
        <v>1011364752</v>
      </c>
      <c r="D1953">
        <v>19500.53</v>
      </c>
    </row>
    <row r="1954" spans="1:4" x14ac:dyDescent="0.25">
      <c r="A1954" t="s">
        <v>576</v>
      </c>
      <c r="B1954" t="s">
        <v>34</v>
      </c>
      <c r="C1954" s="2">
        <f>HYPERLINK("https://cao.dolgi.msk.ru/account/1011364322/", 1011364322)</f>
        <v>1011364322</v>
      </c>
      <c r="D1954">
        <v>14659.38</v>
      </c>
    </row>
    <row r="1955" spans="1:4" x14ac:dyDescent="0.25">
      <c r="A1955" t="s">
        <v>576</v>
      </c>
      <c r="B1955" t="s">
        <v>28</v>
      </c>
      <c r="C1955" s="2">
        <f>HYPERLINK("https://cao.dolgi.msk.ru/account/1011364568/", 1011364568)</f>
        <v>1011364568</v>
      </c>
      <c r="D1955">
        <v>10062.379999999999</v>
      </c>
    </row>
    <row r="1956" spans="1:4" x14ac:dyDescent="0.25">
      <c r="A1956" t="s">
        <v>576</v>
      </c>
      <c r="B1956" t="s">
        <v>46</v>
      </c>
      <c r="C1956" s="2">
        <f>HYPERLINK("https://cao.dolgi.msk.ru/account/1011364728/", 1011364728)</f>
        <v>1011364728</v>
      </c>
      <c r="D1956">
        <v>5909.65</v>
      </c>
    </row>
    <row r="1957" spans="1:4" x14ac:dyDescent="0.25">
      <c r="A1957" t="s">
        <v>576</v>
      </c>
      <c r="B1957" t="s">
        <v>106</v>
      </c>
      <c r="C1957" s="2">
        <f>HYPERLINK("https://cao.dolgi.msk.ru/account/1011364533/", 1011364533)</f>
        <v>1011364533</v>
      </c>
      <c r="D1957">
        <v>73096.61</v>
      </c>
    </row>
    <row r="1958" spans="1:4" x14ac:dyDescent="0.25">
      <c r="A1958" t="s">
        <v>576</v>
      </c>
      <c r="B1958" t="s">
        <v>41</v>
      </c>
      <c r="C1958" s="2">
        <f>HYPERLINK("https://cao.dolgi.msk.ru/account/1011364517/", 1011364517)</f>
        <v>1011364517</v>
      </c>
      <c r="D1958">
        <v>3082.81</v>
      </c>
    </row>
    <row r="1959" spans="1:4" x14ac:dyDescent="0.25">
      <c r="A1959" t="s">
        <v>576</v>
      </c>
      <c r="B1959" t="s">
        <v>30</v>
      </c>
      <c r="C1959" s="2">
        <f>HYPERLINK("https://cao.dolgi.msk.ru/account/1011364664/", 1011364664)</f>
        <v>1011364664</v>
      </c>
      <c r="D1959">
        <v>19978.580000000002</v>
      </c>
    </row>
    <row r="1960" spans="1:4" x14ac:dyDescent="0.25">
      <c r="A1960" t="s">
        <v>576</v>
      </c>
      <c r="B1960" t="s">
        <v>49</v>
      </c>
      <c r="C1960" s="2">
        <f>HYPERLINK("https://cao.dolgi.msk.ru/account/1011364947/", 1011364947)</f>
        <v>1011364947</v>
      </c>
      <c r="D1960">
        <v>11934.25</v>
      </c>
    </row>
    <row r="1961" spans="1:4" x14ac:dyDescent="0.25">
      <c r="A1961" t="s">
        <v>576</v>
      </c>
      <c r="B1961" t="s">
        <v>50</v>
      </c>
      <c r="C1961" s="2">
        <f>HYPERLINK("https://cao.dolgi.msk.ru/account/1011364648/", 1011364648)</f>
        <v>1011364648</v>
      </c>
      <c r="D1961">
        <v>43365.02</v>
      </c>
    </row>
    <row r="1962" spans="1:4" x14ac:dyDescent="0.25">
      <c r="A1962" t="s">
        <v>576</v>
      </c>
      <c r="B1962" t="s">
        <v>31</v>
      </c>
      <c r="C1962" s="2">
        <f>HYPERLINK("https://cao.dolgi.msk.ru/account/1011531696/", 1011531696)</f>
        <v>1011531696</v>
      </c>
      <c r="D1962">
        <v>11243.9</v>
      </c>
    </row>
    <row r="1963" spans="1:4" x14ac:dyDescent="0.25">
      <c r="A1963" t="s">
        <v>576</v>
      </c>
      <c r="B1963" t="s">
        <v>31</v>
      </c>
      <c r="C1963" s="2">
        <f>HYPERLINK("https://cao.dolgi.msk.ru/account/1011531709/", 1011531709)</f>
        <v>1011531709</v>
      </c>
      <c r="D1963">
        <v>4788.38</v>
      </c>
    </row>
    <row r="1964" spans="1:4" x14ac:dyDescent="0.25">
      <c r="A1964" t="s">
        <v>576</v>
      </c>
      <c r="B1964" t="s">
        <v>43</v>
      </c>
      <c r="C1964" s="2">
        <f>HYPERLINK("https://cao.dolgi.msk.ru/account/1011364672/", 1011364672)</f>
        <v>1011364672</v>
      </c>
      <c r="D1964">
        <v>19491.98</v>
      </c>
    </row>
    <row r="1965" spans="1:4" x14ac:dyDescent="0.25">
      <c r="A1965" t="s">
        <v>576</v>
      </c>
      <c r="B1965" t="s">
        <v>86</v>
      </c>
      <c r="C1965" s="2">
        <f>HYPERLINK("https://cao.dolgi.msk.ru/account/1011364736/", 1011364736)</f>
        <v>1011364736</v>
      </c>
      <c r="D1965">
        <v>23434.25</v>
      </c>
    </row>
    <row r="1966" spans="1:4" x14ac:dyDescent="0.25">
      <c r="A1966" t="s">
        <v>577</v>
      </c>
      <c r="B1966" t="s">
        <v>9</v>
      </c>
      <c r="C1966" s="2">
        <f>HYPERLINK("https://cao.dolgi.msk.ru/account/1011415011/", 1011415011)</f>
        <v>1011415011</v>
      </c>
      <c r="D1966">
        <v>1284.4100000000001</v>
      </c>
    </row>
    <row r="1967" spans="1:4" x14ac:dyDescent="0.25">
      <c r="A1967" t="s">
        <v>577</v>
      </c>
      <c r="B1967" t="s">
        <v>76</v>
      </c>
      <c r="C1967" s="2">
        <f>HYPERLINK("https://cao.dolgi.msk.ru/account/1011414561/", 1011414561)</f>
        <v>1011414561</v>
      </c>
      <c r="D1967">
        <v>7204.11</v>
      </c>
    </row>
    <row r="1968" spans="1:4" x14ac:dyDescent="0.25">
      <c r="A1968" t="s">
        <v>577</v>
      </c>
      <c r="B1968" t="s">
        <v>76</v>
      </c>
      <c r="C1968" s="2">
        <f>HYPERLINK("https://cao.dolgi.msk.ru/account/1011414983/", 1011414983)</f>
        <v>1011414983</v>
      </c>
      <c r="D1968">
        <v>6737.88</v>
      </c>
    </row>
    <row r="1969" spans="1:4" x14ac:dyDescent="0.25">
      <c r="A1969" t="s">
        <v>577</v>
      </c>
      <c r="B1969" t="s">
        <v>10</v>
      </c>
      <c r="C1969" s="2">
        <f>HYPERLINK("https://cao.dolgi.msk.ru/account/1011414633/", 1011414633)</f>
        <v>1011414633</v>
      </c>
      <c r="D1969">
        <v>84150.5</v>
      </c>
    </row>
    <row r="1970" spans="1:4" x14ac:dyDescent="0.25">
      <c r="A1970" t="s">
        <v>577</v>
      </c>
      <c r="B1970" t="s">
        <v>7</v>
      </c>
      <c r="C1970" s="2">
        <f>HYPERLINK("https://cao.dolgi.msk.ru/account/1011414684/", 1011414684)</f>
        <v>1011414684</v>
      </c>
      <c r="D1970">
        <v>42826.7</v>
      </c>
    </row>
    <row r="1971" spans="1:4" x14ac:dyDescent="0.25">
      <c r="A1971" t="s">
        <v>578</v>
      </c>
      <c r="B1971" t="s">
        <v>36</v>
      </c>
      <c r="C1971" s="2">
        <f>HYPERLINK("https://cao.dolgi.msk.ru/account/1011441076/", 1011441076)</f>
        <v>1011441076</v>
      </c>
      <c r="D1971">
        <v>5523.85</v>
      </c>
    </row>
    <row r="1972" spans="1:4" x14ac:dyDescent="0.25">
      <c r="A1972" t="s">
        <v>579</v>
      </c>
      <c r="B1972" t="s">
        <v>14</v>
      </c>
      <c r="C1972" s="2">
        <f>HYPERLINK("https://cao.dolgi.msk.ru/account/1011365245/", 1011365245)</f>
        <v>1011365245</v>
      </c>
      <c r="D1972">
        <v>2382.56</v>
      </c>
    </row>
    <row r="1973" spans="1:4" x14ac:dyDescent="0.25">
      <c r="A1973" t="s">
        <v>579</v>
      </c>
      <c r="B1973" t="s">
        <v>20</v>
      </c>
      <c r="C1973" s="2">
        <f>HYPERLINK("https://cao.dolgi.msk.ru/account/1011365296/", 1011365296)</f>
        <v>1011365296</v>
      </c>
      <c r="D1973">
        <v>89979.64</v>
      </c>
    </row>
    <row r="1974" spans="1:4" x14ac:dyDescent="0.25">
      <c r="A1974" t="s">
        <v>579</v>
      </c>
      <c r="B1974" t="s">
        <v>42</v>
      </c>
      <c r="C1974" s="2">
        <f>HYPERLINK("https://cao.dolgi.msk.ru/account/1011365026/", 1011365026)</f>
        <v>1011365026</v>
      </c>
      <c r="D1974">
        <v>70544.350000000006</v>
      </c>
    </row>
    <row r="1975" spans="1:4" x14ac:dyDescent="0.25">
      <c r="A1975" t="s">
        <v>579</v>
      </c>
      <c r="B1975" t="s">
        <v>86</v>
      </c>
      <c r="C1975" s="2">
        <f>HYPERLINK("https://cao.dolgi.msk.ru/account/1011365675/", 1011365675)</f>
        <v>1011365675</v>
      </c>
      <c r="D1975">
        <v>13394.04</v>
      </c>
    </row>
    <row r="1976" spans="1:4" x14ac:dyDescent="0.25">
      <c r="A1976" t="s">
        <v>579</v>
      </c>
      <c r="B1976" t="s">
        <v>120</v>
      </c>
      <c r="C1976" s="2">
        <f>HYPERLINK("https://cao.dolgi.msk.ru/account/1011366037/", 1011366037)</f>
        <v>1011366037</v>
      </c>
      <c r="D1976">
        <v>3923.16</v>
      </c>
    </row>
    <row r="1977" spans="1:4" x14ac:dyDescent="0.25">
      <c r="A1977" t="s">
        <v>579</v>
      </c>
      <c r="B1977" t="s">
        <v>36</v>
      </c>
      <c r="C1977" s="2">
        <f>HYPERLINK("https://cao.dolgi.msk.ru/account/1011365413/", 1011365413)</f>
        <v>1011365413</v>
      </c>
      <c r="D1977">
        <v>57035.8</v>
      </c>
    </row>
    <row r="1978" spans="1:4" x14ac:dyDescent="0.25">
      <c r="A1978" t="s">
        <v>579</v>
      </c>
      <c r="B1978" t="s">
        <v>188</v>
      </c>
      <c r="C1978" s="2">
        <f>HYPERLINK("https://cao.dolgi.msk.ru/account/1011365421/", 1011365421)</f>
        <v>1011365421</v>
      </c>
      <c r="D1978">
        <v>12979.56</v>
      </c>
    </row>
    <row r="1979" spans="1:4" x14ac:dyDescent="0.25">
      <c r="A1979" t="s">
        <v>579</v>
      </c>
      <c r="B1979" t="s">
        <v>158</v>
      </c>
      <c r="C1979" s="2">
        <f>HYPERLINK("https://cao.dolgi.msk.ru/account/1011365034/", 1011365034)</f>
        <v>1011365034</v>
      </c>
      <c r="D1979">
        <v>2272.04</v>
      </c>
    </row>
    <row r="1980" spans="1:4" x14ac:dyDescent="0.25">
      <c r="A1980" t="s">
        <v>579</v>
      </c>
      <c r="B1980" t="s">
        <v>158</v>
      </c>
      <c r="C1980" s="2">
        <f>HYPERLINK("https://cao.dolgi.msk.ru/account/1011365181/", 1011365181)</f>
        <v>1011365181</v>
      </c>
      <c r="D1980">
        <v>4162.62</v>
      </c>
    </row>
    <row r="1981" spans="1:4" x14ac:dyDescent="0.25">
      <c r="A1981" t="s">
        <v>579</v>
      </c>
      <c r="B1981" t="s">
        <v>143</v>
      </c>
      <c r="C1981" s="2">
        <f>HYPERLINK("https://cao.dolgi.msk.ru/account/1011366352/", 1011366352)</f>
        <v>1011366352</v>
      </c>
      <c r="D1981">
        <v>10954.16</v>
      </c>
    </row>
    <row r="1982" spans="1:4" x14ac:dyDescent="0.25">
      <c r="A1982" t="s">
        <v>579</v>
      </c>
      <c r="B1982" t="s">
        <v>134</v>
      </c>
      <c r="C1982" s="2">
        <f>HYPERLINK("https://cao.dolgi.msk.ru/account/1011366061/", 1011366061)</f>
        <v>1011366061</v>
      </c>
      <c r="D1982">
        <v>17405.34</v>
      </c>
    </row>
    <row r="1983" spans="1:4" x14ac:dyDescent="0.25">
      <c r="A1983" t="s">
        <v>579</v>
      </c>
      <c r="B1983" t="s">
        <v>144</v>
      </c>
      <c r="C1983" s="2">
        <f>HYPERLINK("https://cao.dolgi.msk.ru/account/1011365819/", 1011365819)</f>
        <v>1011365819</v>
      </c>
      <c r="D1983">
        <v>21428.43</v>
      </c>
    </row>
    <row r="1984" spans="1:4" x14ac:dyDescent="0.25">
      <c r="A1984" t="s">
        <v>579</v>
      </c>
      <c r="B1984" t="s">
        <v>89</v>
      </c>
      <c r="C1984" s="2">
        <f>HYPERLINK("https://cao.dolgi.msk.ru/account/1011365835/", 1011365835)</f>
        <v>1011365835</v>
      </c>
      <c r="D1984">
        <v>131767.79</v>
      </c>
    </row>
    <row r="1985" spans="1:4" x14ac:dyDescent="0.25">
      <c r="A1985" t="s">
        <v>579</v>
      </c>
      <c r="B1985" t="s">
        <v>145</v>
      </c>
      <c r="C1985" s="2">
        <f>HYPERLINK("https://cao.dolgi.msk.ru/account/1011365173/", 1011365173)</f>
        <v>1011365173</v>
      </c>
      <c r="D1985">
        <v>176198.81</v>
      </c>
    </row>
    <row r="1986" spans="1:4" x14ac:dyDescent="0.25">
      <c r="A1986" t="s">
        <v>579</v>
      </c>
      <c r="B1986" t="s">
        <v>57</v>
      </c>
      <c r="C1986" s="2">
        <f>HYPERLINK("https://cao.dolgi.msk.ru/account/1011366483/", 1011366483)</f>
        <v>1011366483</v>
      </c>
      <c r="D1986">
        <v>5938.65</v>
      </c>
    </row>
    <row r="1987" spans="1:4" x14ac:dyDescent="0.25">
      <c r="A1987" t="s">
        <v>579</v>
      </c>
      <c r="B1987" t="s">
        <v>90</v>
      </c>
      <c r="C1987" s="2">
        <f>HYPERLINK("https://cao.dolgi.msk.ru/account/1011366109/", 1011366109)</f>
        <v>1011366109</v>
      </c>
      <c r="D1987">
        <v>2044.69</v>
      </c>
    </row>
    <row r="1988" spans="1:4" x14ac:dyDescent="0.25">
      <c r="A1988" t="s">
        <v>580</v>
      </c>
      <c r="B1988" t="s">
        <v>6</v>
      </c>
      <c r="C1988" s="2">
        <f>HYPERLINK("https://cao.dolgi.msk.ru/account/1011510385/", 1011510385)</f>
        <v>1011510385</v>
      </c>
      <c r="D1988">
        <v>16308.41</v>
      </c>
    </row>
    <row r="1989" spans="1:4" x14ac:dyDescent="0.25">
      <c r="A1989" t="s">
        <v>580</v>
      </c>
      <c r="B1989" t="s">
        <v>46</v>
      </c>
      <c r="C1989" s="2">
        <f>HYPERLINK("https://cao.dolgi.msk.ru/account/1011415417/", 1011415417)</f>
        <v>1011415417</v>
      </c>
      <c r="D1989">
        <v>71927.509999999995</v>
      </c>
    </row>
    <row r="1990" spans="1:4" x14ac:dyDescent="0.25">
      <c r="A1990" t="s">
        <v>580</v>
      </c>
      <c r="B1990" t="s">
        <v>46</v>
      </c>
      <c r="C1990" s="2">
        <f>HYPERLINK("https://cao.dolgi.msk.ru/account/1011416516/", 1011416516)</f>
        <v>1011416516</v>
      </c>
      <c r="D1990">
        <v>91282.22</v>
      </c>
    </row>
    <row r="1991" spans="1:4" x14ac:dyDescent="0.25">
      <c r="A1991" t="s">
        <v>580</v>
      </c>
      <c r="B1991" t="s">
        <v>105</v>
      </c>
      <c r="C1991" s="2">
        <f>HYPERLINK("https://cao.dolgi.msk.ru/account/1011415177/", 1011415177)</f>
        <v>1011415177</v>
      </c>
      <c r="D1991">
        <v>4516.75</v>
      </c>
    </row>
    <row r="1992" spans="1:4" x14ac:dyDescent="0.25">
      <c r="A1992" t="s">
        <v>580</v>
      </c>
      <c r="B1992" t="s">
        <v>105</v>
      </c>
      <c r="C1992" s="2">
        <f>HYPERLINK("https://cao.dolgi.msk.ru/account/1011415388/", 1011415388)</f>
        <v>1011415388</v>
      </c>
      <c r="D1992">
        <v>3733.9</v>
      </c>
    </row>
    <row r="1993" spans="1:4" x14ac:dyDescent="0.25">
      <c r="A1993" t="s">
        <v>580</v>
      </c>
      <c r="B1993" t="s">
        <v>7</v>
      </c>
      <c r="C1993" s="2">
        <f>HYPERLINK("https://cao.dolgi.msk.ru/account/1011415636/", 1011415636)</f>
        <v>1011415636</v>
      </c>
      <c r="D1993">
        <v>11177.98</v>
      </c>
    </row>
    <row r="1994" spans="1:4" x14ac:dyDescent="0.25">
      <c r="A1994" t="s">
        <v>580</v>
      </c>
      <c r="B1994" t="s">
        <v>41</v>
      </c>
      <c r="C1994" s="2">
        <f>HYPERLINK("https://cao.dolgi.msk.ru/account/1011415441/", 1011415441)</f>
        <v>1011415441</v>
      </c>
      <c r="D1994">
        <v>107917.8</v>
      </c>
    </row>
    <row r="1995" spans="1:4" x14ac:dyDescent="0.25">
      <c r="A1995" t="s">
        <v>580</v>
      </c>
      <c r="B1995" t="s">
        <v>20</v>
      </c>
      <c r="C1995" s="2">
        <f>HYPERLINK("https://cao.dolgi.msk.ru/account/1011416479/", 1011416479)</f>
        <v>1011416479</v>
      </c>
      <c r="D1995">
        <v>2828.75</v>
      </c>
    </row>
    <row r="1996" spans="1:4" x14ac:dyDescent="0.25">
      <c r="A1996" t="s">
        <v>580</v>
      </c>
      <c r="B1996" t="s">
        <v>30</v>
      </c>
      <c r="C1996" s="2">
        <f>HYPERLINK("https://cao.dolgi.msk.ru/account/1011415425/", 1011415425)</f>
        <v>1011415425</v>
      </c>
      <c r="D1996">
        <v>16109.65</v>
      </c>
    </row>
    <row r="1997" spans="1:4" x14ac:dyDescent="0.25">
      <c r="A1997" t="s">
        <v>580</v>
      </c>
      <c r="B1997" t="s">
        <v>49</v>
      </c>
      <c r="C1997" s="2">
        <f>HYPERLINK("https://cao.dolgi.msk.ru/account/1011416487/", 1011416487)</f>
        <v>1011416487</v>
      </c>
      <c r="D1997">
        <v>3501.71</v>
      </c>
    </row>
    <row r="1998" spans="1:4" x14ac:dyDescent="0.25">
      <c r="A1998" t="s">
        <v>580</v>
      </c>
      <c r="B1998" t="s">
        <v>53</v>
      </c>
      <c r="C1998" s="2">
        <f>HYPERLINK("https://cao.dolgi.msk.ru/account/1011416268/", 1011416268)</f>
        <v>1011416268</v>
      </c>
      <c r="D1998">
        <v>5992.05</v>
      </c>
    </row>
    <row r="1999" spans="1:4" x14ac:dyDescent="0.25">
      <c r="A1999" t="s">
        <v>580</v>
      </c>
      <c r="B1999" t="s">
        <v>42</v>
      </c>
      <c r="C1999" s="2">
        <f>HYPERLINK("https://cao.dolgi.msk.ru/account/1011415396/", 1011415396)</f>
        <v>1011415396</v>
      </c>
      <c r="D1999">
        <v>6218.06</v>
      </c>
    </row>
    <row r="2000" spans="1:4" x14ac:dyDescent="0.25">
      <c r="A2000" t="s">
        <v>580</v>
      </c>
      <c r="B2000" t="s">
        <v>119</v>
      </c>
      <c r="C2000" s="2">
        <f>HYPERLINK("https://cao.dolgi.msk.ru/account/1011415919/", 1011415919)</f>
        <v>1011415919</v>
      </c>
      <c r="D2000">
        <v>14224.5</v>
      </c>
    </row>
    <row r="2001" spans="1:4" x14ac:dyDescent="0.25">
      <c r="A2001" t="s">
        <v>580</v>
      </c>
      <c r="B2001" t="s">
        <v>111</v>
      </c>
      <c r="C2001" s="2">
        <f>HYPERLINK("https://cao.dolgi.msk.ru/account/1011415257/", 1011415257)</f>
        <v>1011415257</v>
      </c>
      <c r="D2001">
        <v>42984.79</v>
      </c>
    </row>
    <row r="2002" spans="1:4" x14ac:dyDescent="0.25">
      <c r="A2002" t="s">
        <v>580</v>
      </c>
      <c r="B2002" t="s">
        <v>143</v>
      </c>
      <c r="C2002" s="2">
        <f>HYPERLINK("https://cao.dolgi.msk.ru/account/1011415249/", 1011415249)</f>
        <v>1011415249</v>
      </c>
      <c r="D2002">
        <v>5925.98</v>
      </c>
    </row>
    <row r="2003" spans="1:4" x14ac:dyDescent="0.25">
      <c r="A2003" t="s">
        <v>580</v>
      </c>
      <c r="B2003" t="s">
        <v>89</v>
      </c>
      <c r="C2003" s="2">
        <f>HYPERLINK("https://cao.dolgi.msk.ru/account/1011415652/", 1011415652)</f>
        <v>1011415652</v>
      </c>
      <c r="D2003">
        <v>3934.97</v>
      </c>
    </row>
    <row r="2004" spans="1:4" x14ac:dyDescent="0.25">
      <c r="A2004" t="s">
        <v>580</v>
      </c>
      <c r="B2004" t="s">
        <v>57</v>
      </c>
      <c r="C2004" s="2">
        <f>HYPERLINK("https://cao.dolgi.msk.ru/account/1011415548/", 1011415548)</f>
        <v>1011415548</v>
      </c>
      <c r="D2004">
        <v>16728.14</v>
      </c>
    </row>
    <row r="2005" spans="1:4" x14ac:dyDescent="0.25">
      <c r="A2005" t="s">
        <v>580</v>
      </c>
      <c r="B2005" t="s">
        <v>122</v>
      </c>
      <c r="C2005" s="2">
        <f>HYPERLINK("https://cao.dolgi.msk.ru/account/1011516058/", 1011516058)</f>
        <v>1011516058</v>
      </c>
      <c r="D2005">
        <v>10208.93</v>
      </c>
    </row>
    <row r="2006" spans="1:4" x14ac:dyDescent="0.25">
      <c r="A2006" t="s">
        <v>580</v>
      </c>
      <c r="B2006" t="s">
        <v>78</v>
      </c>
      <c r="C2006" s="2">
        <f>HYPERLINK("https://cao.dolgi.msk.ru/account/1011415775/", 1011415775)</f>
        <v>1011415775</v>
      </c>
      <c r="D2006">
        <v>16423.53</v>
      </c>
    </row>
    <row r="2007" spans="1:4" x14ac:dyDescent="0.25">
      <c r="A2007" t="s">
        <v>580</v>
      </c>
      <c r="B2007" t="s">
        <v>59</v>
      </c>
      <c r="C2007" s="2">
        <f>HYPERLINK("https://cao.dolgi.msk.ru/account/1011415871/", 1011415871)</f>
        <v>1011415871</v>
      </c>
      <c r="D2007">
        <v>10807.53</v>
      </c>
    </row>
    <row r="2008" spans="1:4" x14ac:dyDescent="0.25">
      <c r="A2008" t="s">
        <v>580</v>
      </c>
      <c r="B2008" t="s">
        <v>91</v>
      </c>
      <c r="C2008" s="2">
        <f>HYPERLINK("https://cao.dolgi.msk.ru/account/1011415564/", 1011415564)</f>
        <v>1011415564</v>
      </c>
      <c r="D2008">
        <v>20837.75</v>
      </c>
    </row>
    <row r="2009" spans="1:4" x14ac:dyDescent="0.25">
      <c r="A2009" t="s">
        <v>580</v>
      </c>
      <c r="B2009" t="s">
        <v>96</v>
      </c>
      <c r="C2009" s="2">
        <f>HYPERLINK("https://cao.dolgi.msk.ru/account/1011416508/", 1011416508)</f>
        <v>1011416508</v>
      </c>
      <c r="D2009">
        <v>19777.490000000002</v>
      </c>
    </row>
    <row r="2010" spans="1:4" x14ac:dyDescent="0.25">
      <c r="A2010" t="s">
        <v>580</v>
      </c>
      <c r="B2010" t="s">
        <v>114</v>
      </c>
      <c r="C2010" s="2">
        <f>HYPERLINK("https://cao.dolgi.msk.ru/account/1011416575/", 1011416575)</f>
        <v>1011416575</v>
      </c>
      <c r="D2010">
        <v>18296.14</v>
      </c>
    </row>
    <row r="2011" spans="1:4" x14ac:dyDescent="0.25">
      <c r="A2011" t="s">
        <v>580</v>
      </c>
      <c r="B2011" t="s">
        <v>159</v>
      </c>
      <c r="C2011" s="2">
        <f>HYPERLINK("https://cao.dolgi.msk.ru/account/1011416647/", 1011416647)</f>
        <v>1011416647</v>
      </c>
      <c r="D2011">
        <v>38632.29</v>
      </c>
    </row>
    <row r="2012" spans="1:4" x14ac:dyDescent="0.25">
      <c r="A2012" t="s">
        <v>580</v>
      </c>
      <c r="B2012" t="s">
        <v>124</v>
      </c>
      <c r="C2012" s="2">
        <f>HYPERLINK("https://cao.dolgi.msk.ru/account/1011416495/", 1011416495)</f>
        <v>1011416495</v>
      </c>
      <c r="D2012">
        <v>77416.84</v>
      </c>
    </row>
    <row r="2013" spans="1:4" x14ac:dyDescent="0.25">
      <c r="A2013" t="s">
        <v>581</v>
      </c>
      <c r="B2013" t="s">
        <v>34</v>
      </c>
      <c r="C2013" s="2">
        <f>HYPERLINK("https://cao.dolgi.msk.ru/account/1011416751/", 1011416751)</f>
        <v>1011416751</v>
      </c>
      <c r="D2013">
        <v>38286.25</v>
      </c>
    </row>
    <row r="2014" spans="1:4" x14ac:dyDescent="0.25">
      <c r="A2014" t="s">
        <v>581</v>
      </c>
      <c r="B2014" t="s">
        <v>76</v>
      </c>
      <c r="C2014" s="2">
        <f>HYPERLINK("https://cao.dolgi.msk.ru/account/1011417148/", 1011417148)</f>
        <v>1011417148</v>
      </c>
      <c r="D2014">
        <v>6253.19</v>
      </c>
    </row>
    <row r="2015" spans="1:4" x14ac:dyDescent="0.25">
      <c r="A2015" t="s">
        <v>581</v>
      </c>
      <c r="B2015" t="s">
        <v>5</v>
      </c>
      <c r="C2015" s="2">
        <f>HYPERLINK("https://cao.dolgi.msk.ru/account/1011416794/", 1011416794)</f>
        <v>1011416794</v>
      </c>
      <c r="D2015">
        <v>81297.3</v>
      </c>
    </row>
    <row r="2016" spans="1:4" x14ac:dyDescent="0.25">
      <c r="A2016" t="s">
        <v>581</v>
      </c>
      <c r="B2016" t="s">
        <v>5</v>
      </c>
      <c r="C2016" s="2">
        <f>HYPERLINK("https://cao.dolgi.msk.ru/account/1011417439/", 1011417439)</f>
        <v>1011417439</v>
      </c>
      <c r="D2016">
        <v>134988.47</v>
      </c>
    </row>
    <row r="2017" spans="1:4" x14ac:dyDescent="0.25">
      <c r="A2017" t="s">
        <v>581</v>
      </c>
      <c r="B2017" t="s">
        <v>18</v>
      </c>
      <c r="C2017" s="2">
        <f>HYPERLINK("https://cao.dolgi.msk.ru/account/1011416778/", 1011416778)</f>
        <v>1011416778</v>
      </c>
      <c r="D2017">
        <v>14239.36</v>
      </c>
    </row>
    <row r="2018" spans="1:4" x14ac:dyDescent="0.25">
      <c r="A2018" t="s">
        <v>581</v>
      </c>
      <c r="B2018" t="s">
        <v>18</v>
      </c>
      <c r="C2018" s="2">
        <f>HYPERLINK("https://cao.dolgi.msk.ru/account/1011544729/", 1011544729)</f>
        <v>1011544729</v>
      </c>
      <c r="D2018">
        <v>46688.95</v>
      </c>
    </row>
    <row r="2019" spans="1:4" x14ac:dyDescent="0.25">
      <c r="A2019" t="s">
        <v>581</v>
      </c>
      <c r="B2019" t="s">
        <v>26</v>
      </c>
      <c r="C2019" s="2">
        <f>HYPERLINK("https://cao.dolgi.msk.ru/account/1011417244/", 1011417244)</f>
        <v>1011417244</v>
      </c>
      <c r="D2019">
        <v>106185.06</v>
      </c>
    </row>
    <row r="2020" spans="1:4" x14ac:dyDescent="0.25">
      <c r="A2020" t="s">
        <v>581</v>
      </c>
      <c r="B2020" t="s">
        <v>26</v>
      </c>
      <c r="C2020" s="2">
        <f>HYPERLINK("https://cao.dolgi.msk.ru/account/1011417623/", 1011417623)</f>
        <v>1011417623</v>
      </c>
      <c r="D2020">
        <v>57662.98</v>
      </c>
    </row>
    <row r="2021" spans="1:4" x14ac:dyDescent="0.25">
      <c r="A2021" t="s">
        <v>581</v>
      </c>
      <c r="B2021" t="s">
        <v>30</v>
      </c>
      <c r="C2021" s="2">
        <f>HYPERLINK("https://cao.dolgi.msk.ru/account/1011417631/", 1011417631)</f>
        <v>1011417631</v>
      </c>
      <c r="D2021">
        <v>8694.59</v>
      </c>
    </row>
    <row r="2022" spans="1:4" x14ac:dyDescent="0.25">
      <c r="A2022" t="s">
        <v>581</v>
      </c>
      <c r="B2022" t="s">
        <v>44</v>
      </c>
      <c r="C2022" s="2">
        <f>HYPERLINK("https://cao.dolgi.msk.ru/account/1011416954/", 1011416954)</f>
        <v>1011416954</v>
      </c>
      <c r="D2022">
        <v>6210.34</v>
      </c>
    </row>
    <row r="2023" spans="1:4" x14ac:dyDescent="0.25">
      <c r="A2023" t="s">
        <v>581</v>
      </c>
      <c r="B2023" t="s">
        <v>86</v>
      </c>
      <c r="C2023" s="2">
        <f>HYPERLINK("https://cao.dolgi.msk.ru/account/1011416997/", 1011416997)</f>
        <v>1011416997</v>
      </c>
      <c r="D2023">
        <v>5159.8900000000003</v>
      </c>
    </row>
    <row r="2024" spans="1:4" x14ac:dyDescent="0.25">
      <c r="A2024" t="s">
        <v>581</v>
      </c>
      <c r="B2024" t="s">
        <v>128</v>
      </c>
      <c r="C2024" s="2">
        <f>HYPERLINK("https://cao.dolgi.msk.ru/account/1011416671/", 1011416671)</f>
        <v>1011416671</v>
      </c>
      <c r="D2024">
        <v>7607.64</v>
      </c>
    </row>
    <row r="2025" spans="1:4" x14ac:dyDescent="0.25">
      <c r="A2025" t="s">
        <v>581</v>
      </c>
      <c r="B2025" t="s">
        <v>128</v>
      </c>
      <c r="C2025" s="2">
        <f>HYPERLINK("https://cao.dolgi.msk.ru/account/1011416903/", 1011416903)</f>
        <v>1011416903</v>
      </c>
      <c r="D2025">
        <v>4251.42</v>
      </c>
    </row>
    <row r="2026" spans="1:4" x14ac:dyDescent="0.25">
      <c r="A2026" t="s">
        <v>581</v>
      </c>
      <c r="B2026" t="s">
        <v>120</v>
      </c>
      <c r="C2026" s="2">
        <f>HYPERLINK("https://cao.dolgi.msk.ru/account/1011417279/", 1011417279)</f>
        <v>1011417279</v>
      </c>
      <c r="D2026">
        <v>11316.18</v>
      </c>
    </row>
    <row r="2027" spans="1:4" x14ac:dyDescent="0.25">
      <c r="A2027" t="s">
        <v>581</v>
      </c>
      <c r="B2027" t="s">
        <v>33</v>
      </c>
      <c r="C2027" s="2">
        <f>HYPERLINK("https://cao.dolgi.msk.ru/account/1011417324/", 1011417324)</f>
        <v>1011417324</v>
      </c>
      <c r="D2027">
        <v>6503.04</v>
      </c>
    </row>
    <row r="2028" spans="1:4" x14ac:dyDescent="0.25">
      <c r="A2028" t="s">
        <v>581</v>
      </c>
      <c r="B2028" t="s">
        <v>283</v>
      </c>
      <c r="C2028" s="2">
        <f>HYPERLINK("https://cao.dolgi.msk.ru/account/1011416735/", 1011416735)</f>
        <v>1011416735</v>
      </c>
      <c r="D2028">
        <v>10311.41</v>
      </c>
    </row>
    <row r="2029" spans="1:4" x14ac:dyDescent="0.25">
      <c r="A2029" t="s">
        <v>581</v>
      </c>
      <c r="B2029" t="s">
        <v>158</v>
      </c>
      <c r="C2029" s="2">
        <f>HYPERLINK("https://cao.dolgi.msk.ru/account/1011416911/", 1011416911)</f>
        <v>1011416911</v>
      </c>
      <c r="D2029">
        <v>11104.79</v>
      </c>
    </row>
    <row r="2030" spans="1:4" x14ac:dyDescent="0.25">
      <c r="A2030" t="s">
        <v>581</v>
      </c>
      <c r="B2030" t="s">
        <v>88</v>
      </c>
      <c r="C2030" s="2">
        <f>HYPERLINK("https://cao.dolgi.msk.ru/account/1011417754/", 1011417754)</f>
        <v>1011417754</v>
      </c>
      <c r="D2030">
        <v>24872.54</v>
      </c>
    </row>
    <row r="2031" spans="1:4" x14ac:dyDescent="0.25">
      <c r="A2031" t="s">
        <v>581</v>
      </c>
      <c r="B2031" t="s">
        <v>121</v>
      </c>
      <c r="C2031" s="2">
        <f>HYPERLINK("https://cao.dolgi.msk.ru/account/1011417543/", 1011417543)</f>
        <v>1011417543</v>
      </c>
      <c r="D2031">
        <v>617.53</v>
      </c>
    </row>
    <row r="2032" spans="1:4" x14ac:dyDescent="0.25">
      <c r="A2032" t="s">
        <v>581</v>
      </c>
      <c r="B2032" t="s">
        <v>230</v>
      </c>
      <c r="C2032" s="2">
        <f>HYPERLINK("https://cao.dolgi.msk.ru/account/1011416698/", 1011416698)</f>
        <v>1011416698</v>
      </c>
      <c r="D2032">
        <v>54737.1</v>
      </c>
    </row>
    <row r="2033" spans="1:4" x14ac:dyDescent="0.25">
      <c r="A2033" t="s">
        <v>582</v>
      </c>
      <c r="B2033" t="s">
        <v>34</v>
      </c>
      <c r="C2033" s="2">
        <f>HYPERLINK("https://cao.dolgi.msk.ru/account/1011337471/", 1011337471)</f>
        <v>1011337471</v>
      </c>
      <c r="D2033">
        <v>9163.16</v>
      </c>
    </row>
    <row r="2034" spans="1:4" x14ac:dyDescent="0.25">
      <c r="A2034" t="s">
        <v>582</v>
      </c>
      <c r="B2034" t="s">
        <v>10</v>
      </c>
      <c r="C2034" s="2">
        <f>HYPERLINK("https://cao.dolgi.msk.ru/account/1011337877/", 1011337877)</f>
        <v>1011337877</v>
      </c>
      <c r="D2034">
        <v>126514.51</v>
      </c>
    </row>
    <row r="2035" spans="1:4" x14ac:dyDescent="0.25">
      <c r="A2035" t="s">
        <v>582</v>
      </c>
      <c r="B2035" t="s">
        <v>16</v>
      </c>
      <c r="C2035" s="2">
        <f>HYPERLINK("https://cao.dolgi.msk.ru/account/1011337893/", 1011337893)</f>
        <v>1011337893</v>
      </c>
      <c r="D2035">
        <v>19378.740000000002</v>
      </c>
    </row>
    <row r="2036" spans="1:4" x14ac:dyDescent="0.25">
      <c r="A2036" t="s">
        <v>582</v>
      </c>
      <c r="B2036" t="s">
        <v>19</v>
      </c>
      <c r="C2036" s="2">
        <f>HYPERLINK("https://cao.dolgi.msk.ru/account/1011337295/", 1011337295)</f>
        <v>1011337295</v>
      </c>
      <c r="D2036">
        <v>11313.47</v>
      </c>
    </row>
    <row r="2037" spans="1:4" x14ac:dyDescent="0.25">
      <c r="A2037" t="s">
        <v>582</v>
      </c>
      <c r="B2037" t="s">
        <v>19</v>
      </c>
      <c r="C2037" s="2">
        <f>HYPERLINK("https://cao.dolgi.msk.ru/account/1011337383/", 1011337383)</f>
        <v>1011337383</v>
      </c>
      <c r="D2037">
        <v>127089.14</v>
      </c>
    </row>
    <row r="2038" spans="1:4" x14ac:dyDescent="0.25">
      <c r="A2038" t="s">
        <v>582</v>
      </c>
      <c r="B2038" t="s">
        <v>106</v>
      </c>
      <c r="C2038" s="2">
        <f>HYPERLINK("https://cao.dolgi.msk.ru/account/1011337316/", 1011337316)</f>
        <v>1011337316</v>
      </c>
      <c r="D2038">
        <v>7288.38</v>
      </c>
    </row>
    <row r="2039" spans="1:4" x14ac:dyDescent="0.25">
      <c r="A2039" t="s">
        <v>582</v>
      </c>
      <c r="B2039" t="s">
        <v>106</v>
      </c>
      <c r="C2039" s="2">
        <f>HYPERLINK("https://cao.dolgi.msk.ru/account/1011337607/", 1011337607)</f>
        <v>1011337607</v>
      </c>
      <c r="D2039">
        <v>134570.65</v>
      </c>
    </row>
    <row r="2040" spans="1:4" x14ac:dyDescent="0.25">
      <c r="A2040" t="s">
        <v>582</v>
      </c>
      <c r="B2040" t="s">
        <v>41</v>
      </c>
      <c r="C2040" s="2">
        <f>HYPERLINK("https://cao.dolgi.msk.ru/account/1011336882/", 1011336882)</f>
        <v>1011336882</v>
      </c>
      <c r="D2040">
        <v>9100.65</v>
      </c>
    </row>
    <row r="2041" spans="1:4" x14ac:dyDescent="0.25">
      <c r="A2041" t="s">
        <v>582</v>
      </c>
      <c r="B2041" t="s">
        <v>20</v>
      </c>
      <c r="C2041" s="2">
        <f>HYPERLINK("https://cao.dolgi.msk.ru/account/1011336962/", 1011336962)</f>
        <v>1011336962</v>
      </c>
      <c r="D2041">
        <v>8374.76</v>
      </c>
    </row>
    <row r="2042" spans="1:4" x14ac:dyDescent="0.25">
      <c r="A2042" t="s">
        <v>582</v>
      </c>
      <c r="B2042" t="s">
        <v>86</v>
      </c>
      <c r="C2042" s="2">
        <f>HYPERLINK("https://cao.dolgi.msk.ru/account/1011337789/", 1011337789)</f>
        <v>1011337789</v>
      </c>
      <c r="D2042">
        <v>14280.35</v>
      </c>
    </row>
    <row r="2043" spans="1:4" x14ac:dyDescent="0.25">
      <c r="A2043" t="s">
        <v>582</v>
      </c>
      <c r="B2043" t="s">
        <v>54</v>
      </c>
      <c r="C2043" s="2">
        <f>HYPERLINK("https://cao.dolgi.msk.ru/account/1011337404/", 1011337404)</f>
        <v>1011337404</v>
      </c>
      <c r="D2043">
        <v>27637.59</v>
      </c>
    </row>
    <row r="2044" spans="1:4" x14ac:dyDescent="0.25">
      <c r="A2044" t="s">
        <v>582</v>
      </c>
      <c r="B2044" t="s">
        <v>283</v>
      </c>
      <c r="C2044" s="2">
        <f>HYPERLINK("https://cao.dolgi.msk.ru/account/1011337367/", 1011337367)</f>
        <v>1011337367</v>
      </c>
      <c r="D2044">
        <v>18809.2</v>
      </c>
    </row>
    <row r="2045" spans="1:4" x14ac:dyDescent="0.25">
      <c r="A2045" t="s">
        <v>582</v>
      </c>
      <c r="B2045" t="s">
        <v>36</v>
      </c>
      <c r="C2045" s="2">
        <f>HYPERLINK("https://cao.dolgi.msk.ru/account/1011336946/", 1011336946)</f>
        <v>1011336946</v>
      </c>
      <c r="D2045">
        <v>10596.39</v>
      </c>
    </row>
    <row r="2046" spans="1:4" x14ac:dyDescent="0.25">
      <c r="A2046" t="s">
        <v>582</v>
      </c>
      <c r="B2046" t="s">
        <v>142</v>
      </c>
      <c r="C2046" s="2">
        <f>HYPERLINK("https://cao.dolgi.msk.ru/account/1011337543/", 1011337543)</f>
        <v>1011337543</v>
      </c>
      <c r="D2046">
        <v>14115.47</v>
      </c>
    </row>
    <row r="2047" spans="1:4" x14ac:dyDescent="0.25">
      <c r="A2047" t="s">
        <v>582</v>
      </c>
      <c r="B2047" t="s">
        <v>158</v>
      </c>
      <c r="C2047" s="2">
        <f>HYPERLINK("https://cao.dolgi.msk.ru/account/1011337308/", 1011337308)</f>
        <v>1011337308</v>
      </c>
      <c r="D2047">
        <v>25746.05</v>
      </c>
    </row>
    <row r="2048" spans="1:4" x14ac:dyDescent="0.25">
      <c r="A2048" t="s">
        <v>583</v>
      </c>
      <c r="B2048" t="s">
        <v>6</v>
      </c>
      <c r="C2048" s="2">
        <f>HYPERLINK("https://cao.dolgi.msk.ru/account/1011418298/", 1011418298)</f>
        <v>1011418298</v>
      </c>
      <c r="D2048">
        <v>3277.09</v>
      </c>
    </row>
    <row r="2049" spans="1:4" x14ac:dyDescent="0.25">
      <c r="A2049" t="s">
        <v>583</v>
      </c>
      <c r="B2049" t="s">
        <v>13</v>
      </c>
      <c r="C2049" s="2">
        <f>HYPERLINK("https://cao.dolgi.msk.ru/account/1011418028/", 1011418028)</f>
        <v>1011418028</v>
      </c>
      <c r="D2049">
        <v>141411.07999999999</v>
      </c>
    </row>
    <row r="2050" spans="1:4" x14ac:dyDescent="0.25">
      <c r="A2050" t="s">
        <v>583</v>
      </c>
      <c r="B2050" t="s">
        <v>13</v>
      </c>
      <c r="C2050" s="2">
        <f>HYPERLINK("https://cao.dolgi.msk.ru/account/1011418511/", 1011418511)</f>
        <v>1011418511</v>
      </c>
      <c r="D2050">
        <v>11966.74</v>
      </c>
    </row>
    <row r="2051" spans="1:4" x14ac:dyDescent="0.25">
      <c r="A2051" t="s">
        <v>583</v>
      </c>
      <c r="B2051" t="s">
        <v>9</v>
      </c>
      <c r="C2051" s="2">
        <f>HYPERLINK("https://cao.dolgi.msk.ru/account/1011417818/", 1011417818)</f>
        <v>1011417818</v>
      </c>
      <c r="D2051">
        <v>5296.61</v>
      </c>
    </row>
    <row r="2052" spans="1:4" x14ac:dyDescent="0.25">
      <c r="A2052" t="s">
        <v>583</v>
      </c>
      <c r="B2052" t="s">
        <v>9</v>
      </c>
      <c r="C2052" s="2">
        <f>HYPERLINK("https://cao.dolgi.msk.ru/account/1011417877/", 1011417877)</f>
        <v>1011417877</v>
      </c>
      <c r="D2052">
        <v>4008.17</v>
      </c>
    </row>
    <row r="2053" spans="1:4" x14ac:dyDescent="0.25">
      <c r="A2053" t="s">
        <v>583</v>
      </c>
      <c r="B2053" t="s">
        <v>76</v>
      </c>
      <c r="C2053" s="2">
        <f>HYPERLINK("https://cao.dolgi.msk.ru/account/1011417914/", 1011417914)</f>
        <v>1011417914</v>
      </c>
      <c r="D2053">
        <v>120166.96</v>
      </c>
    </row>
    <row r="2054" spans="1:4" x14ac:dyDescent="0.25">
      <c r="A2054" t="s">
        <v>583</v>
      </c>
      <c r="B2054" t="s">
        <v>10</v>
      </c>
      <c r="C2054" s="2">
        <f>HYPERLINK("https://cao.dolgi.msk.ru/account/1011418554/", 1011418554)</f>
        <v>1011418554</v>
      </c>
      <c r="D2054">
        <v>6457.23</v>
      </c>
    </row>
    <row r="2055" spans="1:4" x14ac:dyDescent="0.25">
      <c r="A2055" t="s">
        <v>583</v>
      </c>
      <c r="B2055" t="s">
        <v>16</v>
      </c>
      <c r="C2055" s="2">
        <f>HYPERLINK("https://cao.dolgi.msk.ru/account/1011418693/", 1011418693)</f>
        <v>1011418693</v>
      </c>
      <c r="D2055">
        <v>5612.79</v>
      </c>
    </row>
    <row r="2056" spans="1:4" x14ac:dyDescent="0.25">
      <c r="A2056" t="s">
        <v>583</v>
      </c>
      <c r="B2056" t="s">
        <v>46</v>
      </c>
      <c r="C2056" s="2">
        <f>HYPERLINK("https://cao.dolgi.msk.ru/account/1011418212/", 1011418212)</f>
        <v>1011418212</v>
      </c>
      <c r="D2056">
        <v>8489.24</v>
      </c>
    </row>
    <row r="2057" spans="1:4" x14ac:dyDescent="0.25">
      <c r="A2057" t="s">
        <v>583</v>
      </c>
      <c r="B2057" t="s">
        <v>23</v>
      </c>
      <c r="C2057" s="2">
        <f>HYPERLINK("https://cao.dolgi.msk.ru/account/1011418319/", 1011418319)</f>
        <v>1011418319</v>
      </c>
      <c r="D2057">
        <v>9737.57</v>
      </c>
    </row>
    <row r="2058" spans="1:4" x14ac:dyDescent="0.25">
      <c r="A2058" t="s">
        <v>583</v>
      </c>
      <c r="B2058" t="s">
        <v>30</v>
      </c>
      <c r="C2058" s="2">
        <f>HYPERLINK("https://cao.dolgi.msk.ru/account/1011418001/", 1011418001)</f>
        <v>1011418001</v>
      </c>
      <c r="D2058">
        <v>10247.290000000001</v>
      </c>
    </row>
    <row r="2059" spans="1:4" x14ac:dyDescent="0.25">
      <c r="A2059" t="s">
        <v>583</v>
      </c>
      <c r="B2059" t="s">
        <v>94</v>
      </c>
      <c r="C2059" s="2">
        <f>HYPERLINK("https://cao.dolgi.msk.ru/account/1011418386/", 1011418386)</f>
        <v>1011418386</v>
      </c>
      <c r="D2059">
        <v>46986.720000000001</v>
      </c>
    </row>
    <row r="2060" spans="1:4" x14ac:dyDescent="0.25">
      <c r="A2060" t="s">
        <v>583</v>
      </c>
      <c r="B2060" t="s">
        <v>277</v>
      </c>
      <c r="C2060" s="2">
        <f>HYPERLINK("https://cao.dolgi.msk.ru/account/1011418474/", 1011418474)</f>
        <v>1011418474</v>
      </c>
      <c r="D2060">
        <v>5180.12</v>
      </c>
    </row>
    <row r="2061" spans="1:4" x14ac:dyDescent="0.25">
      <c r="A2061" t="s">
        <v>583</v>
      </c>
      <c r="B2061" t="s">
        <v>44</v>
      </c>
      <c r="C2061" s="2">
        <f>HYPERLINK("https://cao.dolgi.msk.ru/account/1011418677/", 1011418677)</f>
        <v>1011418677</v>
      </c>
      <c r="D2061">
        <v>12040.14</v>
      </c>
    </row>
    <row r="2062" spans="1:4" x14ac:dyDescent="0.25">
      <c r="A2062" t="s">
        <v>583</v>
      </c>
      <c r="B2062" t="s">
        <v>141</v>
      </c>
      <c r="C2062" s="2">
        <f>HYPERLINK("https://cao.dolgi.msk.ru/account/1011417762/", 1011417762)</f>
        <v>1011417762</v>
      </c>
      <c r="D2062">
        <v>27692.17</v>
      </c>
    </row>
    <row r="2063" spans="1:4" x14ac:dyDescent="0.25">
      <c r="A2063" t="s">
        <v>583</v>
      </c>
      <c r="B2063" t="s">
        <v>120</v>
      </c>
      <c r="C2063" s="2">
        <f>HYPERLINK("https://cao.dolgi.msk.ru/account/1011418095/", 1011418095)</f>
        <v>1011418095</v>
      </c>
      <c r="D2063">
        <v>9515.9</v>
      </c>
    </row>
    <row r="2064" spans="1:4" x14ac:dyDescent="0.25">
      <c r="A2064" t="s">
        <v>583</v>
      </c>
      <c r="B2064" t="s">
        <v>54</v>
      </c>
      <c r="C2064" s="2">
        <f>HYPERLINK("https://cao.dolgi.msk.ru/account/1011418351/", 1011418351)</f>
        <v>1011418351</v>
      </c>
      <c r="D2064">
        <v>6405.16</v>
      </c>
    </row>
    <row r="2065" spans="1:4" x14ac:dyDescent="0.25">
      <c r="A2065" t="s">
        <v>583</v>
      </c>
      <c r="B2065" t="s">
        <v>54</v>
      </c>
      <c r="C2065" s="2">
        <f>HYPERLINK("https://cao.dolgi.msk.ru/account/1011418482/", 1011418482)</f>
        <v>1011418482</v>
      </c>
      <c r="D2065">
        <v>100625.43</v>
      </c>
    </row>
    <row r="2066" spans="1:4" x14ac:dyDescent="0.25">
      <c r="A2066" t="s">
        <v>583</v>
      </c>
      <c r="B2066" t="s">
        <v>129</v>
      </c>
      <c r="C2066" s="2">
        <f>HYPERLINK("https://cao.dolgi.msk.ru/account/1011418263/", 1011418263)</f>
        <v>1011418263</v>
      </c>
      <c r="D2066">
        <v>117015.31</v>
      </c>
    </row>
    <row r="2067" spans="1:4" x14ac:dyDescent="0.25">
      <c r="A2067" t="s">
        <v>583</v>
      </c>
      <c r="B2067" t="s">
        <v>129</v>
      </c>
      <c r="C2067" s="2">
        <f>HYPERLINK("https://cao.dolgi.msk.ru/account/1011418466/", 1011418466)</f>
        <v>1011418466</v>
      </c>
      <c r="D2067">
        <v>195209.59</v>
      </c>
    </row>
    <row r="2068" spans="1:4" x14ac:dyDescent="0.25">
      <c r="A2068" t="s">
        <v>583</v>
      </c>
      <c r="B2068" t="s">
        <v>129</v>
      </c>
      <c r="C2068" s="2">
        <f>HYPERLINK("https://cao.dolgi.msk.ru/account/1011418562/", 1011418562)</f>
        <v>1011418562</v>
      </c>
      <c r="D2068">
        <v>178914.54</v>
      </c>
    </row>
    <row r="2069" spans="1:4" x14ac:dyDescent="0.25">
      <c r="A2069" t="s">
        <v>583</v>
      </c>
      <c r="B2069" t="s">
        <v>188</v>
      </c>
      <c r="C2069" s="2">
        <f>HYPERLINK("https://cao.dolgi.msk.ru/account/1011417893/", 1011417893)</f>
        <v>1011417893</v>
      </c>
      <c r="D2069">
        <v>30269.83</v>
      </c>
    </row>
    <row r="2070" spans="1:4" x14ac:dyDescent="0.25">
      <c r="A2070" t="s">
        <v>583</v>
      </c>
      <c r="B2070" t="s">
        <v>188</v>
      </c>
      <c r="C2070" s="2">
        <f>HYPERLINK("https://cao.dolgi.msk.ru/account/1011527064/", 1011527064)</f>
        <v>1011527064</v>
      </c>
      <c r="D2070">
        <v>62247.03</v>
      </c>
    </row>
    <row r="2071" spans="1:4" x14ac:dyDescent="0.25">
      <c r="A2071" t="s">
        <v>583</v>
      </c>
      <c r="B2071" t="s">
        <v>142</v>
      </c>
      <c r="C2071" s="2">
        <f>HYPERLINK("https://cao.dolgi.msk.ru/account/1011418335/", 1011418335)</f>
        <v>1011418335</v>
      </c>
      <c r="D2071">
        <v>31866.17</v>
      </c>
    </row>
    <row r="2072" spans="1:4" x14ac:dyDescent="0.25">
      <c r="A2072" t="s">
        <v>583</v>
      </c>
      <c r="B2072" t="s">
        <v>142</v>
      </c>
      <c r="C2072" s="2">
        <f>HYPERLINK("https://cao.dolgi.msk.ru/account/1011418714/", 1011418714)</f>
        <v>1011418714</v>
      </c>
      <c r="D2072">
        <v>8298.8700000000008</v>
      </c>
    </row>
    <row r="2073" spans="1:4" x14ac:dyDescent="0.25">
      <c r="A2073" t="s">
        <v>584</v>
      </c>
      <c r="B2073" t="s">
        <v>14</v>
      </c>
      <c r="C2073" s="2">
        <f>HYPERLINK("https://cao.dolgi.msk.ru/account/1011420216/", 1011420216)</f>
        <v>1011420216</v>
      </c>
      <c r="D2073">
        <v>11751.41</v>
      </c>
    </row>
    <row r="2074" spans="1:4" x14ac:dyDescent="0.25">
      <c r="A2074" t="s">
        <v>584</v>
      </c>
      <c r="B2074" t="s">
        <v>105</v>
      </c>
      <c r="C2074" s="2">
        <f>HYPERLINK("https://cao.dolgi.msk.ru/account/1011419901/", 1011419901)</f>
        <v>1011419901</v>
      </c>
      <c r="D2074">
        <v>3187.03</v>
      </c>
    </row>
    <row r="2075" spans="1:4" x14ac:dyDescent="0.25">
      <c r="A2075" t="s">
        <v>584</v>
      </c>
      <c r="B2075" t="s">
        <v>52</v>
      </c>
      <c r="C2075" s="2">
        <f>HYPERLINK("https://cao.dolgi.msk.ru/account/1011419514/", 1011419514)</f>
        <v>1011419514</v>
      </c>
      <c r="D2075">
        <v>2727.05</v>
      </c>
    </row>
    <row r="2076" spans="1:4" x14ac:dyDescent="0.25">
      <c r="A2076" t="s">
        <v>584</v>
      </c>
      <c r="B2076" t="s">
        <v>52</v>
      </c>
      <c r="C2076" s="2">
        <f>HYPERLINK("https://cao.dolgi.msk.ru/account/1011419952/", 1011419952)</f>
        <v>1011419952</v>
      </c>
      <c r="D2076">
        <v>3185.08</v>
      </c>
    </row>
    <row r="2077" spans="1:4" x14ac:dyDescent="0.25">
      <c r="A2077" t="s">
        <v>584</v>
      </c>
      <c r="B2077" t="s">
        <v>52</v>
      </c>
      <c r="C2077" s="2">
        <f>HYPERLINK("https://cao.dolgi.msk.ru/account/1011420283/", 1011420283)</f>
        <v>1011420283</v>
      </c>
      <c r="D2077">
        <v>1826.09</v>
      </c>
    </row>
    <row r="2078" spans="1:4" x14ac:dyDescent="0.25">
      <c r="A2078" t="s">
        <v>584</v>
      </c>
      <c r="B2078" t="s">
        <v>106</v>
      </c>
      <c r="C2078" s="2">
        <f>HYPERLINK("https://cao.dolgi.msk.ru/account/1011420291/", 1011420291)</f>
        <v>1011420291</v>
      </c>
      <c r="D2078">
        <v>10460.51</v>
      </c>
    </row>
    <row r="2079" spans="1:4" x14ac:dyDescent="0.25">
      <c r="A2079" t="s">
        <v>584</v>
      </c>
      <c r="B2079" t="s">
        <v>20</v>
      </c>
      <c r="C2079" s="2">
        <f>HYPERLINK("https://cao.dolgi.msk.ru/account/1011418802/", 1011418802)</f>
        <v>1011418802</v>
      </c>
      <c r="D2079">
        <v>8596.75</v>
      </c>
    </row>
    <row r="2080" spans="1:4" x14ac:dyDescent="0.25">
      <c r="A2080" t="s">
        <v>584</v>
      </c>
      <c r="B2080" t="s">
        <v>49</v>
      </c>
      <c r="C2080" s="2">
        <f>HYPERLINK("https://cao.dolgi.msk.ru/account/1011420507/", 1011420507)</f>
        <v>1011420507</v>
      </c>
      <c r="D2080">
        <v>8636.58</v>
      </c>
    </row>
    <row r="2081" spans="1:4" x14ac:dyDescent="0.25">
      <c r="A2081" t="s">
        <v>584</v>
      </c>
      <c r="B2081" t="s">
        <v>50</v>
      </c>
      <c r="C2081" s="2">
        <f>HYPERLINK("https://cao.dolgi.msk.ru/account/1011419522/", 1011419522)</f>
        <v>1011419522</v>
      </c>
      <c r="D2081">
        <v>4289.38</v>
      </c>
    </row>
    <row r="2082" spans="1:4" x14ac:dyDescent="0.25">
      <c r="A2082" t="s">
        <v>584</v>
      </c>
      <c r="B2082" t="s">
        <v>21</v>
      </c>
      <c r="C2082" s="2">
        <f>HYPERLINK("https://cao.dolgi.msk.ru/account/1011419389/", 1011419389)</f>
        <v>1011419389</v>
      </c>
      <c r="D2082">
        <v>8089.67</v>
      </c>
    </row>
    <row r="2083" spans="1:4" x14ac:dyDescent="0.25">
      <c r="A2083" t="s">
        <v>584</v>
      </c>
      <c r="B2083" t="s">
        <v>21</v>
      </c>
      <c r="C2083" s="2">
        <f>HYPERLINK("https://cao.dolgi.msk.ru/account/1011419995/", 1011419995)</f>
        <v>1011419995</v>
      </c>
      <c r="D2083">
        <v>59503.199999999997</v>
      </c>
    </row>
    <row r="2084" spans="1:4" x14ac:dyDescent="0.25">
      <c r="A2084" t="s">
        <v>584</v>
      </c>
      <c r="B2084" t="s">
        <v>31</v>
      </c>
      <c r="C2084" s="2">
        <f>HYPERLINK("https://cao.dolgi.msk.ru/account/1011419979/", 1011419979)</f>
        <v>1011419979</v>
      </c>
      <c r="D2084">
        <v>10537.71</v>
      </c>
    </row>
    <row r="2085" spans="1:4" x14ac:dyDescent="0.25">
      <c r="A2085" t="s">
        <v>584</v>
      </c>
      <c r="B2085" t="s">
        <v>119</v>
      </c>
      <c r="C2085" s="2">
        <f>HYPERLINK("https://cao.dolgi.msk.ru/account/1011419346/", 1011419346)</f>
        <v>1011419346</v>
      </c>
      <c r="D2085">
        <v>20234.34</v>
      </c>
    </row>
    <row r="2086" spans="1:4" x14ac:dyDescent="0.25">
      <c r="A2086" t="s">
        <v>584</v>
      </c>
      <c r="B2086" t="s">
        <v>54</v>
      </c>
      <c r="C2086" s="2">
        <f>HYPERLINK("https://cao.dolgi.msk.ru/account/1011418829/", 1011418829)</f>
        <v>1011418829</v>
      </c>
      <c r="D2086">
        <v>208388.42</v>
      </c>
    </row>
    <row r="2087" spans="1:4" x14ac:dyDescent="0.25">
      <c r="A2087" t="s">
        <v>584</v>
      </c>
      <c r="B2087" t="s">
        <v>168</v>
      </c>
      <c r="C2087" s="2">
        <f>HYPERLINK("https://cao.dolgi.msk.ru/account/1011418896/", 1011418896)</f>
        <v>1011418896</v>
      </c>
      <c r="D2087">
        <v>2996.23</v>
      </c>
    </row>
    <row r="2088" spans="1:4" x14ac:dyDescent="0.25">
      <c r="A2088" t="s">
        <v>584</v>
      </c>
      <c r="B2088" t="s">
        <v>36</v>
      </c>
      <c r="C2088" s="2">
        <f>HYPERLINK("https://cao.dolgi.msk.ru/account/1011420259/", 1011420259)</f>
        <v>1011420259</v>
      </c>
      <c r="D2088">
        <v>19104.5</v>
      </c>
    </row>
    <row r="2089" spans="1:4" x14ac:dyDescent="0.25">
      <c r="A2089" t="s">
        <v>584</v>
      </c>
      <c r="B2089" t="s">
        <v>111</v>
      </c>
      <c r="C2089" s="2">
        <f>HYPERLINK("https://cao.dolgi.msk.ru/account/1011419004/", 1011419004)</f>
        <v>1011419004</v>
      </c>
      <c r="D2089">
        <v>4078.75</v>
      </c>
    </row>
    <row r="2090" spans="1:4" x14ac:dyDescent="0.25">
      <c r="A2090" t="s">
        <v>584</v>
      </c>
      <c r="B2090" t="s">
        <v>111</v>
      </c>
      <c r="C2090" s="2">
        <f>HYPERLINK("https://cao.dolgi.msk.ru/account/1011419354/", 1011419354)</f>
        <v>1011419354</v>
      </c>
      <c r="D2090">
        <v>24528.14</v>
      </c>
    </row>
    <row r="2091" spans="1:4" x14ac:dyDescent="0.25">
      <c r="A2091" t="s">
        <v>584</v>
      </c>
      <c r="B2091" t="s">
        <v>55</v>
      </c>
      <c r="C2091" s="2">
        <f>HYPERLINK("https://cao.dolgi.msk.ru/account/1011419039/", 1011419039)</f>
        <v>1011419039</v>
      </c>
      <c r="D2091">
        <v>2990.69</v>
      </c>
    </row>
    <row r="2092" spans="1:4" x14ac:dyDescent="0.25">
      <c r="A2092" t="s">
        <v>584</v>
      </c>
      <c r="B2092" t="s">
        <v>569</v>
      </c>
      <c r="C2092" s="2">
        <f>HYPERLINK("https://cao.dolgi.msk.ru/account/1011419303/", 1011419303)</f>
        <v>1011419303</v>
      </c>
      <c r="D2092">
        <v>12015.79</v>
      </c>
    </row>
    <row r="2093" spans="1:4" x14ac:dyDescent="0.25">
      <c r="A2093" t="s">
        <v>584</v>
      </c>
      <c r="B2093" t="s">
        <v>569</v>
      </c>
      <c r="C2093" s="2">
        <f>HYPERLINK("https://cao.dolgi.msk.ru/account/1011420072/", 1011420072)</f>
        <v>1011420072</v>
      </c>
      <c r="D2093">
        <v>4347.4399999999996</v>
      </c>
    </row>
    <row r="2094" spans="1:4" x14ac:dyDescent="0.25">
      <c r="A2094" t="s">
        <v>584</v>
      </c>
      <c r="B2094" t="s">
        <v>89</v>
      </c>
      <c r="C2094" s="2">
        <f>HYPERLINK("https://cao.dolgi.msk.ru/account/1011419506/", 1011419506)</f>
        <v>1011419506</v>
      </c>
      <c r="D2094">
        <v>7338.58</v>
      </c>
    </row>
    <row r="2095" spans="1:4" x14ac:dyDescent="0.25">
      <c r="A2095" t="s">
        <v>584</v>
      </c>
      <c r="B2095" t="s">
        <v>240</v>
      </c>
      <c r="C2095" s="2">
        <f>HYPERLINK("https://cao.dolgi.msk.ru/account/1011420195/", 1011420195)</f>
        <v>1011420195</v>
      </c>
      <c r="D2095">
        <v>32975.69</v>
      </c>
    </row>
    <row r="2096" spans="1:4" x14ac:dyDescent="0.25">
      <c r="A2096" t="s">
        <v>585</v>
      </c>
      <c r="B2096" t="s">
        <v>34</v>
      </c>
      <c r="C2096" s="2">
        <f>HYPERLINK("https://cao.dolgi.msk.ru/account/1011366571/", 1011366571)</f>
        <v>1011366571</v>
      </c>
      <c r="D2096">
        <v>7228.33</v>
      </c>
    </row>
    <row r="2097" spans="1:4" x14ac:dyDescent="0.25">
      <c r="A2097" t="s">
        <v>585</v>
      </c>
      <c r="B2097" t="s">
        <v>39</v>
      </c>
      <c r="C2097" s="2">
        <f>HYPERLINK("https://cao.dolgi.msk.ru/account/1011366707/", 1011366707)</f>
        <v>1011366707</v>
      </c>
      <c r="D2097">
        <v>20748.419999999998</v>
      </c>
    </row>
    <row r="2098" spans="1:4" x14ac:dyDescent="0.25">
      <c r="A2098" t="s">
        <v>585</v>
      </c>
      <c r="B2098" t="s">
        <v>39</v>
      </c>
      <c r="C2098" s="2">
        <f>HYPERLINK("https://cao.dolgi.msk.ru/account/1011366838/", 1011366838)</f>
        <v>1011366838</v>
      </c>
      <c r="D2098">
        <v>2623.29</v>
      </c>
    </row>
    <row r="2099" spans="1:4" x14ac:dyDescent="0.25">
      <c r="A2099" t="s">
        <v>585</v>
      </c>
      <c r="B2099" t="s">
        <v>9</v>
      </c>
      <c r="C2099" s="2">
        <f>HYPERLINK("https://cao.dolgi.msk.ru/account/1011367179/", 1011367179)</f>
        <v>1011367179</v>
      </c>
      <c r="D2099">
        <v>6192.04</v>
      </c>
    </row>
    <row r="2100" spans="1:4" x14ac:dyDescent="0.25">
      <c r="A2100" t="s">
        <v>585</v>
      </c>
      <c r="B2100" t="s">
        <v>76</v>
      </c>
      <c r="C2100" s="2">
        <f>HYPERLINK("https://cao.dolgi.msk.ru/account/1011367128/", 1011367128)</f>
        <v>1011367128</v>
      </c>
      <c r="D2100">
        <v>34764.65</v>
      </c>
    </row>
    <row r="2101" spans="1:4" x14ac:dyDescent="0.25">
      <c r="A2101" t="s">
        <v>585</v>
      </c>
      <c r="B2101" t="s">
        <v>76</v>
      </c>
      <c r="C2101" s="2">
        <f>HYPERLINK("https://cao.dolgi.msk.ru/account/1011367339/", 1011367339)</f>
        <v>1011367339</v>
      </c>
      <c r="D2101">
        <v>83391.77</v>
      </c>
    </row>
    <row r="2102" spans="1:4" x14ac:dyDescent="0.25">
      <c r="A2102" t="s">
        <v>585</v>
      </c>
      <c r="B2102" t="s">
        <v>10</v>
      </c>
      <c r="C2102" s="2">
        <f>HYPERLINK("https://cao.dolgi.msk.ru/account/1011366504/", 1011366504)</f>
        <v>1011366504</v>
      </c>
      <c r="D2102">
        <v>3808.51</v>
      </c>
    </row>
    <row r="2103" spans="1:4" x14ac:dyDescent="0.25">
      <c r="A2103" t="s">
        <v>585</v>
      </c>
      <c r="B2103" t="s">
        <v>10</v>
      </c>
      <c r="C2103" s="2">
        <f>HYPERLINK("https://cao.dolgi.msk.ru/account/1011366942/", 1011366942)</f>
        <v>1011366942</v>
      </c>
      <c r="D2103">
        <v>73837.38</v>
      </c>
    </row>
    <row r="2104" spans="1:4" x14ac:dyDescent="0.25">
      <c r="A2104" t="s">
        <v>585</v>
      </c>
      <c r="B2104" t="s">
        <v>28</v>
      </c>
      <c r="C2104" s="2">
        <f>HYPERLINK("https://cao.dolgi.msk.ru/account/1011366539/", 1011366539)</f>
        <v>1011366539</v>
      </c>
      <c r="D2104">
        <v>248071.18</v>
      </c>
    </row>
    <row r="2105" spans="1:4" x14ac:dyDescent="0.25">
      <c r="A2105" t="s">
        <v>585</v>
      </c>
      <c r="B2105" t="s">
        <v>16</v>
      </c>
      <c r="C2105" s="2">
        <f>HYPERLINK("https://cao.dolgi.msk.ru/account/1011367363/", 1011367363)</f>
        <v>1011367363</v>
      </c>
      <c r="D2105">
        <v>6267.17</v>
      </c>
    </row>
    <row r="2106" spans="1:4" x14ac:dyDescent="0.25">
      <c r="A2106" t="s">
        <v>585</v>
      </c>
      <c r="B2106" t="s">
        <v>46</v>
      </c>
      <c r="C2106" s="2">
        <f>HYPERLINK("https://cao.dolgi.msk.ru/account/1011366715/", 1011366715)</f>
        <v>1011366715</v>
      </c>
      <c r="D2106">
        <v>33920.720000000001</v>
      </c>
    </row>
    <row r="2107" spans="1:4" x14ac:dyDescent="0.25">
      <c r="A2107" t="s">
        <v>585</v>
      </c>
      <c r="B2107" t="s">
        <v>105</v>
      </c>
      <c r="C2107" s="2">
        <f>HYPERLINK("https://cao.dolgi.msk.ru/account/1011367144/", 1011367144)</f>
        <v>1011367144</v>
      </c>
      <c r="D2107">
        <v>7327.08</v>
      </c>
    </row>
    <row r="2108" spans="1:4" x14ac:dyDescent="0.25">
      <c r="A2108" t="s">
        <v>585</v>
      </c>
      <c r="B2108" t="s">
        <v>18</v>
      </c>
      <c r="C2108" s="2">
        <f>HYPERLINK("https://cao.dolgi.msk.ru/account/1011513981/", 1011513981)</f>
        <v>1011513981</v>
      </c>
      <c r="D2108">
        <v>3239.99</v>
      </c>
    </row>
    <row r="2109" spans="1:4" x14ac:dyDescent="0.25">
      <c r="A2109" t="s">
        <v>585</v>
      </c>
      <c r="B2109" t="s">
        <v>23</v>
      </c>
      <c r="C2109" s="2">
        <f>HYPERLINK("https://cao.dolgi.msk.ru/account/1011366619/", 1011366619)</f>
        <v>1011366619</v>
      </c>
      <c r="D2109">
        <v>58158.400000000001</v>
      </c>
    </row>
    <row r="2110" spans="1:4" x14ac:dyDescent="0.25">
      <c r="A2110" t="s">
        <v>585</v>
      </c>
      <c r="B2110" t="s">
        <v>19</v>
      </c>
      <c r="C2110" s="2">
        <f>HYPERLINK("https://cao.dolgi.msk.ru/account/1011366627/", 1011366627)</f>
        <v>1011366627</v>
      </c>
      <c r="D2110">
        <v>4161.53</v>
      </c>
    </row>
    <row r="2111" spans="1:4" x14ac:dyDescent="0.25">
      <c r="A2111" t="s">
        <v>585</v>
      </c>
      <c r="B2111" t="s">
        <v>26</v>
      </c>
      <c r="C2111" s="2">
        <f>HYPERLINK("https://cao.dolgi.msk.ru/account/1011367371/", 1011367371)</f>
        <v>1011367371</v>
      </c>
      <c r="D2111">
        <v>11857.3</v>
      </c>
    </row>
    <row r="2112" spans="1:4" x14ac:dyDescent="0.25">
      <c r="A2112" t="s">
        <v>585</v>
      </c>
      <c r="B2112" t="s">
        <v>7</v>
      </c>
      <c r="C2112" s="2">
        <f>HYPERLINK("https://cao.dolgi.msk.ru/account/1011366889/", 1011366889)</f>
        <v>1011366889</v>
      </c>
      <c r="D2112">
        <v>113509.48</v>
      </c>
    </row>
    <row r="2113" spans="1:4" x14ac:dyDescent="0.25">
      <c r="A2113" t="s">
        <v>585</v>
      </c>
      <c r="B2113" t="s">
        <v>29</v>
      </c>
      <c r="C2113" s="2">
        <f>HYPERLINK("https://cao.dolgi.msk.ru/account/1011366803/", 1011366803)</f>
        <v>1011366803</v>
      </c>
      <c r="D2113">
        <v>11265.93</v>
      </c>
    </row>
    <row r="2114" spans="1:4" x14ac:dyDescent="0.25">
      <c r="A2114" t="s">
        <v>585</v>
      </c>
      <c r="B2114" t="s">
        <v>29</v>
      </c>
      <c r="C2114" s="2">
        <f>HYPERLINK("https://cao.dolgi.msk.ru/account/1011367013/", 1011367013)</f>
        <v>1011367013</v>
      </c>
      <c r="D2114">
        <v>3383.99</v>
      </c>
    </row>
    <row r="2115" spans="1:4" x14ac:dyDescent="0.25">
      <c r="A2115" t="s">
        <v>585</v>
      </c>
      <c r="B2115" t="s">
        <v>49</v>
      </c>
      <c r="C2115" s="2">
        <f>HYPERLINK("https://cao.dolgi.msk.ru/account/1011367021/", 1011367021)</f>
        <v>1011367021</v>
      </c>
      <c r="D2115">
        <v>73689.77</v>
      </c>
    </row>
    <row r="2116" spans="1:4" x14ac:dyDescent="0.25">
      <c r="A2116" t="s">
        <v>585</v>
      </c>
      <c r="B2116" t="s">
        <v>50</v>
      </c>
      <c r="C2116" s="2">
        <f>HYPERLINK("https://cao.dolgi.msk.ru/account/1011366686/", 1011366686)</f>
        <v>1011366686</v>
      </c>
      <c r="D2116">
        <v>555791.23</v>
      </c>
    </row>
    <row r="2117" spans="1:4" x14ac:dyDescent="0.25">
      <c r="A2117" t="s">
        <v>585</v>
      </c>
      <c r="B2117" t="s">
        <v>21</v>
      </c>
      <c r="C2117" s="2">
        <f>HYPERLINK("https://cao.dolgi.msk.ru/account/1011367152/", 1011367152)</f>
        <v>1011367152</v>
      </c>
      <c r="D2117">
        <v>8999.35</v>
      </c>
    </row>
    <row r="2118" spans="1:4" x14ac:dyDescent="0.25">
      <c r="A2118" t="s">
        <v>586</v>
      </c>
      <c r="B2118" t="s">
        <v>277</v>
      </c>
      <c r="C2118" s="2">
        <f>HYPERLINK("https://cao.dolgi.msk.ru/account/1011343361/", 1011343361)</f>
        <v>1011343361</v>
      </c>
      <c r="D2118">
        <v>17692.14</v>
      </c>
    </row>
    <row r="2119" spans="1:4" x14ac:dyDescent="0.25">
      <c r="A2119" t="s">
        <v>586</v>
      </c>
      <c r="B2119" t="s">
        <v>101</v>
      </c>
      <c r="C2119" s="2">
        <f>HYPERLINK("https://cao.dolgi.msk.ru/account/1011343476/", 1011343476)</f>
        <v>1011343476</v>
      </c>
      <c r="D2119">
        <v>512221.98</v>
      </c>
    </row>
    <row r="2120" spans="1:4" x14ac:dyDescent="0.25">
      <c r="A2120" t="s">
        <v>586</v>
      </c>
      <c r="B2120" t="s">
        <v>54</v>
      </c>
      <c r="C2120" s="2">
        <f>HYPERLINK("https://cao.dolgi.msk.ru/account/1011343273/", 1011343273)</f>
        <v>1011343273</v>
      </c>
      <c r="D2120">
        <v>13661.07</v>
      </c>
    </row>
    <row r="2121" spans="1:4" x14ac:dyDescent="0.25">
      <c r="A2121" t="s">
        <v>586</v>
      </c>
      <c r="B2121" t="s">
        <v>158</v>
      </c>
      <c r="C2121" s="2">
        <f>HYPERLINK("https://cao.dolgi.msk.ru/account/1011343265/", 1011343265)</f>
        <v>1011343265</v>
      </c>
      <c r="D2121">
        <v>104975.63</v>
      </c>
    </row>
    <row r="2122" spans="1:4" x14ac:dyDescent="0.25">
      <c r="A2122" t="s">
        <v>587</v>
      </c>
      <c r="B2122" t="s">
        <v>119</v>
      </c>
      <c r="C2122" s="2">
        <f>HYPERLINK("https://cao.dolgi.msk.ru/account/1011440946/", 1011440946)</f>
        <v>1011440946</v>
      </c>
      <c r="D2122">
        <v>18753.59</v>
      </c>
    </row>
    <row r="2123" spans="1:4" x14ac:dyDescent="0.25">
      <c r="A2123" t="s">
        <v>588</v>
      </c>
      <c r="B2123" t="s">
        <v>13</v>
      </c>
      <c r="C2123" s="2">
        <f>HYPERLINK("https://cao.dolgi.msk.ru/account/1011063693/", 1011063693)</f>
        <v>1011063693</v>
      </c>
      <c r="D2123">
        <v>20004.439999999999</v>
      </c>
    </row>
    <row r="2124" spans="1:4" x14ac:dyDescent="0.25">
      <c r="A2124" t="s">
        <v>588</v>
      </c>
      <c r="B2124" t="s">
        <v>13</v>
      </c>
      <c r="C2124" s="2">
        <f>HYPERLINK("https://cao.dolgi.msk.ru/account/1011063722/", 1011063722)</f>
        <v>1011063722</v>
      </c>
      <c r="D2124">
        <v>62250.77</v>
      </c>
    </row>
    <row r="2125" spans="1:4" x14ac:dyDescent="0.25">
      <c r="A2125" t="s">
        <v>588</v>
      </c>
      <c r="B2125" t="s">
        <v>13</v>
      </c>
      <c r="C2125" s="2">
        <f>HYPERLINK("https://cao.dolgi.msk.ru/account/1011063749/", 1011063749)</f>
        <v>1011063749</v>
      </c>
      <c r="D2125">
        <v>82426.789999999994</v>
      </c>
    </row>
    <row r="2126" spans="1:4" x14ac:dyDescent="0.25">
      <c r="A2126" t="s">
        <v>588</v>
      </c>
      <c r="B2126" t="s">
        <v>13</v>
      </c>
      <c r="C2126" s="2">
        <f>HYPERLINK("https://cao.dolgi.msk.ru/account/1011063765/", 1011063765)</f>
        <v>1011063765</v>
      </c>
      <c r="D2126">
        <v>17244.599999999999</v>
      </c>
    </row>
    <row r="2127" spans="1:4" x14ac:dyDescent="0.25">
      <c r="A2127" t="s">
        <v>588</v>
      </c>
      <c r="B2127" t="s">
        <v>13</v>
      </c>
      <c r="C2127" s="2">
        <f>HYPERLINK("https://cao.dolgi.msk.ru/account/1011063861/", 1011063861)</f>
        <v>1011063861</v>
      </c>
      <c r="D2127">
        <v>15642.2</v>
      </c>
    </row>
    <row r="2128" spans="1:4" x14ac:dyDescent="0.25">
      <c r="A2128" t="s">
        <v>588</v>
      </c>
      <c r="B2128" t="s">
        <v>13</v>
      </c>
      <c r="C2128" s="2">
        <f>HYPERLINK("https://cao.dolgi.msk.ru/account/1011063896/", 1011063896)</f>
        <v>1011063896</v>
      </c>
      <c r="D2128">
        <v>83097.17</v>
      </c>
    </row>
    <row r="2129" spans="1:4" x14ac:dyDescent="0.25">
      <c r="A2129" t="s">
        <v>588</v>
      </c>
      <c r="B2129" t="s">
        <v>13</v>
      </c>
      <c r="C2129" s="2">
        <f>HYPERLINK("https://cao.dolgi.msk.ru/account/1011063925/", 1011063925)</f>
        <v>1011063925</v>
      </c>
      <c r="D2129">
        <v>10684.28</v>
      </c>
    </row>
    <row r="2130" spans="1:4" x14ac:dyDescent="0.25">
      <c r="A2130" t="s">
        <v>588</v>
      </c>
      <c r="B2130" t="s">
        <v>14</v>
      </c>
      <c r="C2130" s="2">
        <f>HYPERLINK("https://cao.dolgi.msk.ru/account/1011063984/", 1011063984)</f>
        <v>1011063984</v>
      </c>
      <c r="D2130">
        <v>15872.37</v>
      </c>
    </row>
    <row r="2131" spans="1:4" x14ac:dyDescent="0.25">
      <c r="A2131" t="s">
        <v>588</v>
      </c>
      <c r="B2131" t="s">
        <v>14</v>
      </c>
      <c r="C2131" s="2">
        <f>HYPERLINK("https://cao.dolgi.msk.ru/account/1011064039/", 1011064039)</f>
        <v>1011064039</v>
      </c>
      <c r="D2131">
        <v>174729.26</v>
      </c>
    </row>
    <row r="2132" spans="1:4" x14ac:dyDescent="0.25">
      <c r="A2132" t="s">
        <v>588</v>
      </c>
      <c r="B2132" t="s">
        <v>14</v>
      </c>
      <c r="C2132" s="2">
        <f>HYPERLINK("https://cao.dolgi.msk.ru/account/1011064047/", 1011064047)</f>
        <v>1011064047</v>
      </c>
      <c r="D2132">
        <v>103167.74</v>
      </c>
    </row>
    <row r="2133" spans="1:4" x14ac:dyDescent="0.25">
      <c r="A2133" t="s">
        <v>588</v>
      </c>
      <c r="B2133" t="s">
        <v>14</v>
      </c>
      <c r="C2133" s="2">
        <f>HYPERLINK("https://cao.dolgi.msk.ru/account/1011064063/", 1011064063)</f>
        <v>1011064063</v>
      </c>
      <c r="D2133">
        <v>4661.4799999999996</v>
      </c>
    </row>
    <row r="2134" spans="1:4" x14ac:dyDescent="0.25">
      <c r="A2134" t="s">
        <v>588</v>
      </c>
      <c r="B2134" t="s">
        <v>14</v>
      </c>
      <c r="C2134" s="2">
        <f>HYPERLINK("https://cao.dolgi.msk.ru/account/1011064207/", 1011064207)</f>
        <v>1011064207</v>
      </c>
      <c r="D2134">
        <v>24993.07</v>
      </c>
    </row>
    <row r="2135" spans="1:4" x14ac:dyDescent="0.25">
      <c r="A2135" t="s">
        <v>588</v>
      </c>
      <c r="B2135" t="s">
        <v>14</v>
      </c>
      <c r="C2135" s="2">
        <f>HYPERLINK("https://cao.dolgi.msk.ru/account/1011064215/", 1011064215)</f>
        <v>1011064215</v>
      </c>
      <c r="D2135">
        <v>163608.72</v>
      </c>
    </row>
    <row r="2136" spans="1:4" x14ac:dyDescent="0.25">
      <c r="A2136" t="s">
        <v>588</v>
      </c>
      <c r="B2136" t="s">
        <v>14</v>
      </c>
      <c r="C2136" s="2">
        <f>HYPERLINK("https://cao.dolgi.msk.ru/account/1011064223/", 1011064223)</f>
        <v>1011064223</v>
      </c>
      <c r="D2136">
        <v>44809.93</v>
      </c>
    </row>
    <row r="2137" spans="1:4" x14ac:dyDescent="0.25">
      <c r="A2137" t="s">
        <v>588</v>
      </c>
      <c r="B2137" t="s">
        <v>14</v>
      </c>
      <c r="C2137" s="2">
        <f>HYPERLINK("https://cao.dolgi.msk.ru/account/1011064274/", 1011064274)</f>
        <v>1011064274</v>
      </c>
      <c r="D2137">
        <v>249953.24</v>
      </c>
    </row>
    <row r="2138" spans="1:4" x14ac:dyDescent="0.25">
      <c r="A2138" t="s">
        <v>588</v>
      </c>
      <c r="B2138" t="s">
        <v>14</v>
      </c>
      <c r="C2138" s="2">
        <f>HYPERLINK("https://cao.dolgi.msk.ru/account/1011064282/", 1011064282)</f>
        <v>1011064282</v>
      </c>
      <c r="D2138">
        <v>15632.06</v>
      </c>
    </row>
    <row r="2139" spans="1:4" x14ac:dyDescent="0.25">
      <c r="A2139" t="s">
        <v>588</v>
      </c>
      <c r="B2139" t="s">
        <v>14</v>
      </c>
      <c r="C2139" s="2">
        <f>HYPERLINK("https://cao.dolgi.msk.ru/account/1011064311/", 1011064311)</f>
        <v>1011064311</v>
      </c>
      <c r="D2139">
        <v>31016.45</v>
      </c>
    </row>
    <row r="2140" spans="1:4" x14ac:dyDescent="0.25">
      <c r="A2140" t="s">
        <v>588</v>
      </c>
      <c r="B2140" t="s">
        <v>34</v>
      </c>
      <c r="C2140" s="2">
        <f>HYPERLINK("https://cao.dolgi.msk.ru/account/1011064389/", 1011064389)</f>
        <v>1011064389</v>
      </c>
      <c r="D2140">
        <v>8763.77</v>
      </c>
    </row>
    <row r="2141" spans="1:4" x14ac:dyDescent="0.25">
      <c r="A2141" t="s">
        <v>588</v>
      </c>
      <c r="B2141" t="s">
        <v>34</v>
      </c>
      <c r="C2141" s="2">
        <f>HYPERLINK("https://cao.dolgi.msk.ru/account/1011064442/", 1011064442)</f>
        <v>1011064442</v>
      </c>
      <c r="D2141">
        <v>209825.43</v>
      </c>
    </row>
    <row r="2142" spans="1:4" x14ac:dyDescent="0.25">
      <c r="A2142" t="s">
        <v>588</v>
      </c>
      <c r="B2142" t="s">
        <v>34</v>
      </c>
      <c r="C2142" s="2">
        <f>HYPERLINK("https://cao.dolgi.msk.ru/account/1011064557/", 1011064557)</f>
        <v>1011064557</v>
      </c>
      <c r="D2142">
        <v>15385.36</v>
      </c>
    </row>
    <row r="2143" spans="1:4" x14ac:dyDescent="0.25">
      <c r="A2143" t="s">
        <v>588</v>
      </c>
      <c r="B2143" t="s">
        <v>34</v>
      </c>
      <c r="C2143" s="2">
        <f>HYPERLINK("https://cao.dolgi.msk.ru/account/1011064629/", 1011064629)</f>
        <v>1011064629</v>
      </c>
      <c r="D2143">
        <v>47151.12</v>
      </c>
    </row>
    <row r="2144" spans="1:4" x14ac:dyDescent="0.25">
      <c r="A2144" t="s">
        <v>588</v>
      </c>
      <c r="B2144" t="s">
        <v>39</v>
      </c>
      <c r="C2144" s="2">
        <f>HYPERLINK("https://cao.dolgi.msk.ru/account/1011064733/", 1011064733)</f>
        <v>1011064733</v>
      </c>
      <c r="D2144">
        <v>89390.15</v>
      </c>
    </row>
    <row r="2145" spans="1:4" x14ac:dyDescent="0.25">
      <c r="A2145" t="s">
        <v>588</v>
      </c>
      <c r="B2145" t="s">
        <v>39</v>
      </c>
      <c r="C2145" s="2">
        <f>HYPERLINK("https://cao.dolgi.msk.ru/account/1011064741/", 1011064741)</f>
        <v>1011064741</v>
      </c>
      <c r="D2145">
        <v>491516.67</v>
      </c>
    </row>
    <row r="2146" spans="1:4" x14ac:dyDescent="0.25">
      <c r="A2146" t="s">
        <v>588</v>
      </c>
      <c r="B2146" t="s">
        <v>39</v>
      </c>
      <c r="C2146" s="2">
        <f>HYPERLINK("https://cao.dolgi.msk.ru/account/1011064768/", 1011064768)</f>
        <v>1011064768</v>
      </c>
      <c r="D2146">
        <v>12696.8</v>
      </c>
    </row>
    <row r="2147" spans="1:4" x14ac:dyDescent="0.25">
      <c r="A2147" t="s">
        <v>588</v>
      </c>
      <c r="B2147" t="s">
        <v>39</v>
      </c>
      <c r="C2147" s="2">
        <f>HYPERLINK("https://cao.dolgi.msk.ru/account/1011064821/", 1011064821)</f>
        <v>1011064821</v>
      </c>
      <c r="D2147">
        <v>4822.1499999999996</v>
      </c>
    </row>
    <row r="2148" spans="1:4" x14ac:dyDescent="0.25">
      <c r="A2148" t="s">
        <v>588</v>
      </c>
      <c r="B2148" t="s">
        <v>39</v>
      </c>
      <c r="C2148" s="2">
        <f>HYPERLINK("https://cao.dolgi.msk.ru/account/1011064856/", 1011064856)</f>
        <v>1011064856</v>
      </c>
      <c r="D2148">
        <v>204305.55</v>
      </c>
    </row>
    <row r="2149" spans="1:4" x14ac:dyDescent="0.25">
      <c r="A2149" t="s">
        <v>589</v>
      </c>
      <c r="B2149" t="s">
        <v>76</v>
      </c>
      <c r="C2149" s="2">
        <f>HYPERLINK("https://cao.dolgi.msk.ru/account/1011353092/", 1011353092)</f>
        <v>1011353092</v>
      </c>
      <c r="D2149">
        <v>17373.77</v>
      </c>
    </row>
    <row r="2150" spans="1:4" x14ac:dyDescent="0.25">
      <c r="A2150" t="s">
        <v>589</v>
      </c>
      <c r="B2150" t="s">
        <v>26</v>
      </c>
      <c r="C2150" s="2">
        <f>HYPERLINK("https://cao.dolgi.msk.ru/account/1011353666/", 1011353666)</f>
        <v>1011353666</v>
      </c>
      <c r="D2150">
        <v>11988.32</v>
      </c>
    </row>
    <row r="2151" spans="1:4" x14ac:dyDescent="0.25">
      <c r="A2151" t="s">
        <v>589</v>
      </c>
      <c r="B2151" t="s">
        <v>7</v>
      </c>
      <c r="C2151" s="2">
        <f>HYPERLINK("https://cao.dolgi.msk.ru/account/1011353711/", 1011353711)</f>
        <v>1011353711</v>
      </c>
      <c r="D2151">
        <v>36912.83</v>
      </c>
    </row>
    <row r="2152" spans="1:4" x14ac:dyDescent="0.25">
      <c r="A2152" t="s">
        <v>589</v>
      </c>
      <c r="B2152" t="s">
        <v>29</v>
      </c>
      <c r="C2152" s="2">
        <f>HYPERLINK("https://cao.dolgi.msk.ru/account/1011353076/", 1011353076)</f>
        <v>1011353076</v>
      </c>
      <c r="D2152">
        <v>8483.06</v>
      </c>
    </row>
    <row r="2153" spans="1:4" x14ac:dyDescent="0.25">
      <c r="A2153" t="s">
        <v>589</v>
      </c>
      <c r="B2153" t="s">
        <v>20</v>
      </c>
      <c r="C2153" s="2">
        <f>HYPERLINK("https://cao.dolgi.msk.ru/account/1011352903/", 1011352903)</f>
        <v>1011352903</v>
      </c>
      <c r="D2153">
        <v>18466.830000000002</v>
      </c>
    </row>
    <row r="2154" spans="1:4" x14ac:dyDescent="0.25">
      <c r="A2154" t="s">
        <v>589</v>
      </c>
      <c r="B2154" t="s">
        <v>42</v>
      </c>
      <c r="C2154" s="2">
        <f>HYPERLINK("https://cao.dolgi.msk.ru/account/1011353295/", 1011353295)</f>
        <v>1011353295</v>
      </c>
      <c r="D2154">
        <v>6957.28</v>
      </c>
    </row>
    <row r="2155" spans="1:4" x14ac:dyDescent="0.25">
      <c r="A2155" t="s">
        <v>589</v>
      </c>
      <c r="B2155" t="s">
        <v>35</v>
      </c>
      <c r="C2155" s="2">
        <f>HYPERLINK("https://cao.dolgi.msk.ru/account/1011352831/", 1011352831)</f>
        <v>1011352831</v>
      </c>
      <c r="D2155">
        <v>5152.96</v>
      </c>
    </row>
    <row r="2156" spans="1:4" x14ac:dyDescent="0.25">
      <c r="A2156" t="s">
        <v>589</v>
      </c>
      <c r="B2156" t="s">
        <v>111</v>
      </c>
      <c r="C2156" s="2">
        <f>HYPERLINK("https://cao.dolgi.msk.ru/account/1011353834/", 1011353834)</f>
        <v>1011353834</v>
      </c>
      <c r="D2156">
        <v>5394.65</v>
      </c>
    </row>
    <row r="2157" spans="1:4" x14ac:dyDescent="0.25">
      <c r="A2157" t="s">
        <v>589</v>
      </c>
      <c r="B2157" t="s">
        <v>113</v>
      </c>
      <c r="C2157" s="2">
        <f>HYPERLINK("https://cao.dolgi.msk.ru/account/1011352786/", 1011352786)</f>
        <v>1011352786</v>
      </c>
      <c r="D2157">
        <v>104521.34</v>
      </c>
    </row>
    <row r="2158" spans="1:4" x14ac:dyDescent="0.25">
      <c r="A2158" t="s">
        <v>589</v>
      </c>
      <c r="B2158" t="s">
        <v>590</v>
      </c>
      <c r="C2158" s="2">
        <f>HYPERLINK("https://cao.dolgi.msk.ru/account/1011530175/", 1011530175)</f>
        <v>1011530175</v>
      </c>
      <c r="D2158">
        <v>7659.73</v>
      </c>
    </row>
    <row r="2159" spans="1:4" x14ac:dyDescent="0.25">
      <c r="A2159" t="s">
        <v>591</v>
      </c>
      <c r="B2159" t="s">
        <v>115</v>
      </c>
      <c r="C2159" s="2">
        <f>HYPERLINK("https://cao.dolgi.msk.ru/account/1011354108/", 1011354108)</f>
        <v>1011354108</v>
      </c>
      <c r="D2159">
        <v>94854.51</v>
      </c>
    </row>
    <row r="2160" spans="1:4" x14ac:dyDescent="0.25">
      <c r="A2160" t="s">
        <v>591</v>
      </c>
      <c r="B2160" t="s">
        <v>136</v>
      </c>
      <c r="C2160" s="2">
        <f>HYPERLINK("https://cao.dolgi.msk.ru/account/1011354853/", 1011354853)</f>
        <v>1011354853</v>
      </c>
      <c r="D2160">
        <v>5258.79</v>
      </c>
    </row>
    <row r="2161" spans="1:4" x14ac:dyDescent="0.25">
      <c r="A2161" t="s">
        <v>591</v>
      </c>
      <c r="B2161" t="s">
        <v>193</v>
      </c>
      <c r="C2161" s="2">
        <f>HYPERLINK("https://cao.dolgi.msk.ru/account/1011353957/", 1011353957)</f>
        <v>1011353957</v>
      </c>
      <c r="D2161">
        <v>59498.52</v>
      </c>
    </row>
    <row r="2162" spans="1:4" x14ac:dyDescent="0.25">
      <c r="A2162" t="s">
        <v>591</v>
      </c>
      <c r="B2162" t="s">
        <v>137</v>
      </c>
      <c r="C2162" s="2">
        <f>HYPERLINK("https://cao.dolgi.msk.ru/account/1011354116/", 1011354116)</f>
        <v>1011354116</v>
      </c>
      <c r="D2162">
        <v>15334.37</v>
      </c>
    </row>
    <row r="2163" spans="1:4" x14ac:dyDescent="0.25">
      <c r="A2163" t="s">
        <v>591</v>
      </c>
      <c r="B2163" t="s">
        <v>592</v>
      </c>
      <c r="C2163" s="2">
        <f>HYPERLINK("https://cao.dolgi.msk.ru/account/1011354351/", 1011354351)</f>
        <v>1011354351</v>
      </c>
      <c r="D2163">
        <v>46495.88</v>
      </c>
    </row>
    <row r="2164" spans="1:4" x14ac:dyDescent="0.25">
      <c r="A2164" t="s">
        <v>591</v>
      </c>
      <c r="B2164" t="s">
        <v>511</v>
      </c>
      <c r="C2164" s="2">
        <f>HYPERLINK("https://cao.dolgi.msk.ru/account/1011354765/", 1011354765)</f>
        <v>1011354765</v>
      </c>
      <c r="D2164">
        <v>16156.51</v>
      </c>
    </row>
    <row r="2165" spans="1:4" x14ac:dyDescent="0.25">
      <c r="A2165" t="s">
        <v>593</v>
      </c>
      <c r="B2165" t="s">
        <v>14</v>
      </c>
      <c r="C2165" s="2">
        <f>HYPERLINK("https://cao.dolgi.msk.ru/account/1011441455/", 1011441455)</f>
        <v>1011441455</v>
      </c>
      <c r="D2165">
        <v>12149.78</v>
      </c>
    </row>
    <row r="2166" spans="1:4" x14ac:dyDescent="0.25">
      <c r="A2166" t="s">
        <v>593</v>
      </c>
      <c r="B2166" t="s">
        <v>41</v>
      </c>
      <c r="C2166" s="2">
        <f>HYPERLINK("https://cao.dolgi.msk.ru/account/1011441666/", 1011441666)</f>
        <v>1011441666</v>
      </c>
      <c r="D2166">
        <v>11202.33</v>
      </c>
    </row>
    <row r="2167" spans="1:4" x14ac:dyDescent="0.25">
      <c r="A2167" t="s">
        <v>593</v>
      </c>
      <c r="B2167" t="s">
        <v>50</v>
      </c>
      <c r="C2167" s="2">
        <f>HYPERLINK("https://cao.dolgi.msk.ru/account/1011441439/", 1011441439)</f>
        <v>1011441439</v>
      </c>
      <c r="D2167">
        <v>45699.46</v>
      </c>
    </row>
    <row r="2168" spans="1:4" x14ac:dyDescent="0.25">
      <c r="A2168" t="s">
        <v>593</v>
      </c>
      <c r="B2168" t="s">
        <v>31</v>
      </c>
      <c r="C2168" s="2">
        <f>HYPERLINK("https://cao.dolgi.msk.ru/account/1011441834/", 1011441834)</f>
        <v>1011441834</v>
      </c>
      <c r="D2168">
        <v>12051.1</v>
      </c>
    </row>
    <row r="2169" spans="1:4" x14ac:dyDescent="0.25">
      <c r="A2169" t="s">
        <v>593</v>
      </c>
      <c r="B2169" t="s">
        <v>283</v>
      </c>
      <c r="C2169" s="2">
        <f>HYPERLINK("https://cao.dolgi.msk.ru/account/1011441578/", 1011441578)</f>
        <v>1011441578</v>
      </c>
      <c r="D2169">
        <v>14762.4</v>
      </c>
    </row>
    <row r="2170" spans="1:4" x14ac:dyDescent="0.25">
      <c r="A2170" t="s">
        <v>593</v>
      </c>
      <c r="B2170" t="s">
        <v>188</v>
      </c>
      <c r="C2170" s="2">
        <f>HYPERLINK("https://cao.dolgi.msk.ru/account/1011441957/", 1011441957)</f>
        <v>1011441957</v>
      </c>
      <c r="D2170">
        <v>15450.42</v>
      </c>
    </row>
    <row r="2171" spans="1:4" x14ac:dyDescent="0.25">
      <c r="A2171" t="s">
        <v>593</v>
      </c>
      <c r="B2171" t="s">
        <v>37</v>
      </c>
      <c r="C2171" s="2">
        <f>HYPERLINK("https://cao.dolgi.msk.ru/account/1011442028/", 1011442028)</f>
        <v>1011442028</v>
      </c>
      <c r="D2171">
        <v>8511.4</v>
      </c>
    </row>
    <row r="2172" spans="1:4" x14ac:dyDescent="0.25">
      <c r="A2172" t="s">
        <v>593</v>
      </c>
      <c r="B2172" t="s">
        <v>230</v>
      </c>
      <c r="C2172" s="2">
        <f>HYPERLINK("https://cao.dolgi.msk.ru/account/1011441527/", 1011441527)</f>
        <v>1011441527</v>
      </c>
      <c r="D2172">
        <v>12659</v>
      </c>
    </row>
    <row r="2173" spans="1:4" x14ac:dyDescent="0.25">
      <c r="A2173" t="s">
        <v>593</v>
      </c>
      <c r="B2173" t="s">
        <v>192</v>
      </c>
      <c r="C2173" s="2">
        <f>HYPERLINK("https://cao.dolgi.msk.ru/account/1011441754/", 1011441754)</f>
        <v>1011441754</v>
      </c>
      <c r="D2173">
        <v>11465.41</v>
      </c>
    </row>
    <row r="2174" spans="1:4" x14ac:dyDescent="0.25">
      <c r="A2174" t="s">
        <v>594</v>
      </c>
      <c r="B2174" t="s">
        <v>36</v>
      </c>
      <c r="C2174" s="2">
        <f>HYPERLINK("https://cao.dolgi.msk.ru/account/1011541624/", 1011541624)</f>
        <v>1011541624</v>
      </c>
      <c r="D2174">
        <v>31404.58</v>
      </c>
    </row>
    <row r="2175" spans="1:4" x14ac:dyDescent="0.25">
      <c r="A2175" t="s">
        <v>594</v>
      </c>
      <c r="B2175" t="s">
        <v>121</v>
      </c>
      <c r="C2175" s="2">
        <f>HYPERLINK("https://cao.dolgi.msk.ru/account/1011066624/", 1011066624)</f>
        <v>1011066624</v>
      </c>
      <c r="D2175">
        <v>125878.54</v>
      </c>
    </row>
    <row r="2176" spans="1:4" x14ac:dyDescent="0.25">
      <c r="A2176" t="s">
        <v>594</v>
      </c>
      <c r="B2176" t="s">
        <v>134</v>
      </c>
      <c r="C2176" s="2">
        <f>HYPERLINK("https://cao.dolgi.msk.ru/account/1011066755/", 1011066755)</f>
        <v>1011066755</v>
      </c>
      <c r="D2176">
        <v>403240.59</v>
      </c>
    </row>
    <row r="2177" spans="1:4" x14ac:dyDescent="0.25">
      <c r="A2177" t="s">
        <v>594</v>
      </c>
      <c r="B2177" t="s">
        <v>78</v>
      </c>
      <c r="C2177" s="2">
        <f>HYPERLINK("https://cao.dolgi.msk.ru/account/1011066894/", 1011066894)</f>
        <v>1011066894</v>
      </c>
      <c r="D2177">
        <v>7800.09</v>
      </c>
    </row>
    <row r="2178" spans="1:4" x14ac:dyDescent="0.25">
      <c r="A2178" t="s">
        <v>594</v>
      </c>
      <c r="B2178" t="s">
        <v>59</v>
      </c>
      <c r="C2178" s="2">
        <f>HYPERLINK("https://cao.dolgi.msk.ru/account/1011066982/", 1011066982)</f>
        <v>1011066982</v>
      </c>
      <c r="D2178">
        <v>3373.99</v>
      </c>
    </row>
    <row r="2179" spans="1:4" x14ac:dyDescent="0.25">
      <c r="A2179" t="s">
        <v>594</v>
      </c>
      <c r="B2179" t="s">
        <v>123</v>
      </c>
      <c r="C2179" s="2">
        <f>HYPERLINK("https://cao.dolgi.msk.ru/account/1011067459/", 1011067459)</f>
        <v>1011067459</v>
      </c>
      <c r="D2179">
        <v>11375.47</v>
      </c>
    </row>
    <row r="2180" spans="1:4" x14ac:dyDescent="0.25">
      <c r="A2180" t="s">
        <v>594</v>
      </c>
      <c r="B2180" t="s">
        <v>114</v>
      </c>
      <c r="C2180" s="2">
        <f>HYPERLINK("https://cao.dolgi.msk.ru/account/1011067168/", 1011067168)</f>
        <v>1011067168</v>
      </c>
      <c r="D2180">
        <v>9742.66</v>
      </c>
    </row>
    <row r="2181" spans="1:4" x14ac:dyDescent="0.25">
      <c r="A2181" t="s">
        <v>594</v>
      </c>
      <c r="B2181" t="s">
        <v>173</v>
      </c>
      <c r="C2181" s="2">
        <f>HYPERLINK("https://cao.dolgi.msk.ru/account/1011067184/", 1011067184)</f>
        <v>1011067184</v>
      </c>
      <c r="D2181">
        <v>60790.01</v>
      </c>
    </row>
    <row r="2182" spans="1:4" x14ac:dyDescent="0.25">
      <c r="A2182" t="s">
        <v>594</v>
      </c>
      <c r="B2182" t="s">
        <v>97</v>
      </c>
      <c r="C2182" s="2">
        <f>HYPERLINK("https://cao.dolgi.msk.ru/account/1011067205/", 1011067205)</f>
        <v>1011067205</v>
      </c>
      <c r="D2182">
        <v>6022.18</v>
      </c>
    </row>
    <row r="2183" spans="1:4" x14ac:dyDescent="0.25">
      <c r="A2183" t="s">
        <v>594</v>
      </c>
      <c r="B2183" t="s">
        <v>159</v>
      </c>
      <c r="C2183" s="2">
        <f>HYPERLINK("https://cao.dolgi.msk.ru/account/1011067213/", 1011067213)</f>
        <v>1011067213</v>
      </c>
      <c r="D2183">
        <v>25747.08</v>
      </c>
    </row>
    <row r="2184" spans="1:4" x14ac:dyDescent="0.25">
      <c r="A2184" t="s">
        <v>594</v>
      </c>
      <c r="B2184" t="s">
        <v>124</v>
      </c>
      <c r="C2184" s="2">
        <f>HYPERLINK("https://cao.dolgi.msk.ru/account/1011067248/", 1011067248)</f>
        <v>1011067248</v>
      </c>
      <c r="D2184">
        <v>185322.97</v>
      </c>
    </row>
    <row r="2185" spans="1:4" x14ac:dyDescent="0.25">
      <c r="A2185" t="s">
        <v>595</v>
      </c>
      <c r="B2185" t="s">
        <v>13</v>
      </c>
      <c r="C2185" s="2">
        <f>HYPERLINK("https://cao.dolgi.msk.ru/account/1011134551/", 1011134551)</f>
        <v>1011134551</v>
      </c>
      <c r="D2185">
        <v>127952.26</v>
      </c>
    </row>
    <row r="2186" spans="1:4" x14ac:dyDescent="0.25">
      <c r="A2186" t="s">
        <v>595</v>
      </c>
      <c r="B2186" t="s">
        <v>13</v>
      </c>
      <c r="C2186" s="2">
        <f>HYPERLINK("https://cao.dolgi.msk.ru/account/1011135095/", 1011135095)</f>
        <v>1011135095</v>
      </c>
      <c r="D2186">
        <v>7613.62</v>
      </c>
    </row>
    <row r="2187" spans="1:4" x14ac:dyDescent="0.25">
      <c r="A2187" t="s">
        <v>595</v>
      </c>
      <c r="B2187" t="s">
        <v>18</v>
      </c>
      <c r="C2187" s="2">
        <f>HYPERLINK("https://cao.dolgi.msk.ru/account/1011134607/", 1011134607)</f>
        <v>1011134607</v>
      </c>
      <c r="D2187">
        <v>58149.8</v>
      </c>
    </row>
    <row r="2188" spans="1:4" x14ac:dyDescent="0.25">
      <c r="A2188" t="s">
        <v>595</v>
      </c>
      <c r="B2188" t="s">
        <v>19</v>
      </c>
      <c r="C2188" s="2">
        <f>HYPERLINK("https://cao.dolgi.msk.ru/account/1011134412/", 1011134412)</f>
        <v>1011134412</v>
      </c>
      <c r="D2188">
        <v>60070.84</v>
      </c>
    </row>
    <row r="2189" spans="1:4" x14ac:dyDescent="0.25">
      <c r="A2189" t="s">
        <v>595</v>
      </c>
      <c r="B2189" t="s">
        <v>19</v>
      </c>
      <c r="C2189" s="2">
        <f>HYPERLINK("https://cao.dolgi.msk.ru/account/1011134674/", 1011134674)</f>
        <v>1011134674</v>
      </c>
      <c r="D2189">
        <v>33036.92</v>
      </c>
    </row>
    <row r="2190" spans="1:4" x14ac:dyDescent="0.25">
      <c r="A2190" t="s">
        <v>595</v>
      </c>
      <c r="B2190" t="s">
        <v>94</v>
      </c>
      <c r="C2190" s="2">
        <f>HYPERLINK("https://cao.dolgi.msk.ru/account/1011134797/", 1011134797)</f>
        <v>1011134797</v>
      </c>
      <c r="D2190">
        <v>22375.66</v>
      </c>
    </row>
    <row r="2191" spans="1:4" x14ac:dyDescent="0.25">
      <c r="A2191" t="s">
        <v>595</v>
      </c>
      <c r="B2191" t="s">
        <v>86</v>
      </c>
      <c r="C2191" s="2">
        <f>HYPERLINK("https://cao.dolgi.msk.ru/account/1011134439/", 1011134439)</f>
        <v>1011134439</v>
      </c>
      <c r="D2191">
        <v>5166.13</v>
      </c>
    </row>
    <row r="2192" spans="1:4" x14ac:dyDescent="0.25">
      <c r="A2192" t="s">
        <v>595</v>
      </c>
      <c r="B2192" t="s">
        <v>86</v>
      </c>
      <c r="C2192" s="2">
        <f>HYPERLINK("https://cao.dolgi.msk.ru/account/1011134455/", 1011134455)</f>
        <v>1011134455</v>
      </c>
      <c r="D2192">
        <v>95193.19</v>
      </c>
    </row>
    <row r="2193" spans="1:4" x14ac:dyDescent="0.25">
      <c r="A2193" t="s">
        <v>596</v>
      </c>
      <c r="B2193" t="s">
        <v>13</v>
      </c>
      <c r="C2193" s="2">
        <f>HYPERLINK("https://cao.dolgi.msk.ru/account/1011442183/", 1011442183)</f>
        <v>1011442183</v>
      </c>
      <c r="D2193">
        <v>4784.2</v>
      </c>
    </row>
    <row r="2194" spans="1:4" x14ac:dyDescent="0.25">
      <c r="A2194" t="s">
        <v>596</v>
      </c>
      <c r="B2194" t="s">
        <v>65</v>
      </c>
      <c r="C2194" s="2">
        <f>HYPERLINK("https://cao.dolgi.msk.ru/account/1011442247/", 1011442247)</f>
        <v>1011442247</v>
      </c>
      <c r="D2194">
        <v>3243.97</v>
      </c>
    </row>
    <row r="2195" spans="1:4" x14ac:dyDescent="0.25">
      <c r="A2195" t="s">
        <v>596</v>
      </c>
      <c r="B2195" t="s">
        <v>105</v>
      </c>
      <c r="C2195" s="2">
        <f>HYPERLINK("https://cao.dolgi.msk.ru/account/1011442204/", 1011442204)</f>
        <v>1011442204</v>
      </c>
      <c r="D2195">
        <v>3796.49</v>
      </c>
    </row>
    <row r="2196" spans="1:4" x14ac:dyDescent="0.25">
      <c r="A2196" t="s">
        <v>596</v>
      </c>
      <c r="B2196" t="s">
        <v>30</v>
      </c>
      <c r="C2196" s="2">
        <f>HYPERLINK("https://cao.dolgi.msk.ru/account/1011442378/", 1011442378)</f>
        <v>1011442378</v>
      </c>
      <c r="D2196">
        <v>10319.17</v>
      </c>
    </row>
    <row r="2197" spans="1:4" x14ac:dyDescent="0.25">
      <c r="A2197" t="s">
        <v>597</v>
      </c>
      <c r="B2197" t="s">
        <v>7</v>
      </c>
      <c r="C2197" s="2">
        <f>HYPERLINK("https://cao.dolgi.msk.ru/account/1011421729/", 1011421729)</f>
        <v>1011421729</v>
      </c>
      <c r="D2197">
        <v>9454.42</v>
      </c>
    </row>
    <row r="2198" spans="1:4" x14ac:dyDescent="0.25">
      <c r="A2198" t="s">
        <v>597</v>
      </c>
      <c r="B2198" t="s">
        <v>108</v>
      </c>
      <c r="C2198" s="2">
        <f>HYPERLINK("https://cao.dolgi.msk.ru/account/1011420814/", 1011420814)</f>
        <v>1011420814</v>
      </c>
      <c r="D2198">
        <v>11882.81</v>
      </c>
    </row>
    <row r="2199" spans="1:4" x14ac:dyDescent="0.25">
      <c r="A2199" t="s">
        <v>597</v>
      </c>
      <c r="B2199" t="s">
        <v>49</v>
      </c>
      <c r="C2199" s="2">
        <f>HYPERLINK("https://cao.dolgi.msk.ru/account/1011421032/", 1011421032)</f>
        <v>1011421032</v>
      </c>
      <c r="D2199">
        <v>6385.55</v>
      </c>
    </row>
    <row r="2200" spans="1:4" x14ac:dyDescent="0.25">
      <c r="A2200" t="s">
        <v>597</v>
      </c>
      <c r="B2200" t="s">
        <v>277</v>
      </c>
      <c r="C2200" s="2">
        <f>HYPERLINK("https://cao.dolgi.msk.ru/account/1011420726/", 1011420726)</f>
        <v>1011420726</v>
      </c>
      <c r="D2200">
        <v>10397.52</v>
      </c>
    </row>
    <row r="2201" spans="1:4" x14ac:dyDescent="0.25">
      <c r="A2201" t="s">
        <v>597</v>
      </c>
      <c r="B2201" t="s">
        <v>188</v>
      </c>
      <c r="C2201" s="2">
        <f>HYPERLINK("https://cao.dolgi.msk.ru/account/1011421526/", 1011421526)</f>
        <v>1011421526</v>
      </c>
      <c r="D2201">
        <v>8347.2999999999993</v>
      </c>
    </row>
    <row r="2202" spans="1:4" x14ac:dyDescent="0.25">
      <c r="A2202" t="s">
        <v>597</v>
      </c>
      <c r="B2202" t="s">
        <v>87</v>
      </c>
      <c r="C2202" s="2">
        <f>HYPERLINK("https://cao.dolgi.msk.ru/account/1011420873/", 1011420873)</f>
        <v>1011420873</v>
      </c>
      <c r="D2202">
        <v>14352.87</v>
      </c>
    </row>
    <row r="2203" spans="1:4" x14ac:dyDescent="0.25">
      <c r="A2203" t="s">
        <v>597</v>
      </c>
      <c r="B2203" t="s">
        <v>143</v>
      </c>
      <c r="C2203" s="2">
        <f>HYPERLINK("https://cao.dolgi.msk.ru/account/1011421198/", 1011421198)</f>
        <v>1011421198</v>
      </c>
      <c r="D2203">
        <v>13408.39</v>
      </c>
    </row>
    <row r="2204" spans="1:4" x14ac:dyDescent="0.25">
      <c r="A2204" t="s">
        <v>597</v>
      </c>
      <c r="B2204" t="s">
        <v>112</v>
      </c>
      <c r="C2204" s="2">
        <f>HYPERLINK("https://cao.dolgi.msk.ru/account/1011421139/", 1011421139)</f>
        <v>1011421139</v>
      </c>
      <c r="D2204">
        <v>52286.8</v>
      </c>
    </row>
    <row r="2205" spans="1:4" x14ac:dyDescent="0.25">
      <c r="A2205" t="s">
        <v>597</v>
      </c>
      <c r="B2205" t="s">
        <v>171</v>
      </c>
      <c r="C2205" s="2">
        <f>HYPERLINK("https://cao.dolgi.msk.ru/account/1011421227/", 1011421227)</f>
        <v>1011421227</v>
      </c>
      <c r="D2205">
        <v>12727.39</v>
      </c>
    </row>
    <row r="2206" spans="1:4" x14ac:dyDescent="0.25">
      <c r="A2206" t="s">
        <v>597</v>
      </c>
      <c r="B2206" t="s">
        <v>91</v>
      </c>
      <c r="C2206" s="2">
        <f>HYPERLINK("https://cao.dolgi.msk.ru/account/1011420857/", 1011420857)</f>
        <v>1011420857</v>
      </c>
      <c r="D2206">
        <v>6772.34</v>
      </c>
    </row>
    <row r="2207" spans="1:4" x14ac:dyDescent="0.25">
      <c r="A2207" t="s">
        <v>597</v>
      </c>
      <c r="B2207" t="s">
        <v>114</v>
      </c>
      <c r="C2207" s="2">
        <f>HYPERLINK("https://cao.dolgi.msk.ru/account/1011421534/", 1011421534)</f>
        <v>1011421534</v>
      </c>
      <c r="D2207">
        <v>138222.38</v>
      </c>
    </row>
    <row r="2208" spans="1:4" x14ac:dyDescent="0.25">
      <c r="A2208" t="s">
        <v>597</v>
      </c>
      <c r="B2208" t="s">
        <v>81</v>
      </c>
      <c r="C2208" s="2">
        <f>HYPERLINK("https://cao.dolgi.msk.ru/account/1011421921/", 1011421921)</f>
        <v>1011421921</v>
      </c>
      <c r="D2208">
        <v>18772.759999999998</v>
      </c>
    </row>
    <row r="2209" spans="1:4" x14ac:dyDescent="0.25">
      <c r="A2209" t="s">
        <v>597</v>
      </c>
      <c r="B2209" t="s">
        <v>598</v>
      </c>
      <c r="C2209" s="2">
        <f>HYPERLINK("https://cao.dolgi.msk.ru/account/1011421999/", 1011421999)</f>
        <v>1011421999</v>
      </c>
      <c r="D2209">
        <v>15120.45</v>
      </c>
    </row>
    <row r="2210" spans="1:4" x14ac:dyDescent="0.25">
      <c r="A2210" t="s">
        <v>597</v>
      </c>
      <c r="B2210" t="s">
        <v>84</v>
      </c>
      <c r="C2210" s="2">
        <f>HYPERLINK("https://cao.dolgi.msk.ru/account/1011421286/", 1011421286)</f>
        <v>1011421286</v>
      </c>
      <c r="D2210">
        <v>10010.15</v>
      </c>
    </row>
    <row r="2211" spans="1:4" x14ac:dyDescent="0.25">
      <c r="A2211" t="s">
        <v>597</v>
      </c>
      <c r="B2211" t="s">
        <v>60</v>
      </c>
      <c r="C2211" s="2">
        <f>HYPERLINK("https://cao.dolgi.msk.ru/account/1011421091/", 1011421091)</f>
        <v>1011421091</v>
      </c>
      <c r="D2211">
        <v>87448.91</v>
      </c>
    </row>
    <row r="2212" spans="1:4" x14ac:dyDescent="0.25">
      <c r="A2212" t="s">
        <v>599</v>
      </c>
      <c r="B2212" t="s">
        <v>105</v>
      </c>
      <c r="C2212" s="2">
        <f>HYPERLINK("https://cao.dolgi.msk.ru/account/1011210796/", 1011210796)</f>
        <v>1011210796</v>
      </c>
      <c r="D2212">
        <v>13646.53</v>
      </c>
    </row>
    <row r="2213" spans="1:4" x14ac:dyDescent="0.25">
      <c r="A2213" t="s">
        <v>599</v>
      </c>
      <c r="B2213" t="s">
        <v>18</v>
      </c>
      <c r="C2213" s="2">
        <f>HYPERLINK("https://cao.dolgi.msk.ru/account/1011211019/", 1011211019)</f>
        <v>1011211019</v>
      </c>
      <c r="D2213">
        <v>6680.38</v>
      </c>
    </row>
    <row r="2214" spans="1:4" x14ac:dyDescent="0.25">
      <c r="A2214" t="s">
        <v>599</v>
      </c>
      <c r="B2214" t="s">
        <v>26</v>
      </c>
      <c r="C2214" s="2">
        <f>HYPERLINK("https://cao.dolgi.msk.ru/account/1011211131/", 1011211131)</f>
        <v>1011211131</v>
      </c>
      <c r="D2214">
        <v>35624.83</v>
      </c>
    </row>
    <row r="2215" spans="1:4" x14ac:dyDescent="0.25">
      <c r="A2215" t="s">
        <v>599</v>
      </c>
      <c r="B2215" t="s">
        <v>29</v>
      </c>
      <c r="C2215" s="2">
        <f>HYPERLINK("https://cao.dolgi.msk.ru/account/1011211158/", 1011211158)</f>
        <v>1011211158</v>
      </c>
      <c r="D2215">
        <v>18817.3</v>
      </c>
    </row>
    <row r="2216" spans="1:4" x14ac:dyDescent="0.25">
      <c r="A2216" t="s">
        <v>599</v>
      </c>
      <c r="B2216" t="s">
        <v>41</v>
      </c>
      <c r="C2216" s="2">
        <f>HYPERLINK("https://cao.dolgi.msk.ru/account/1011210585/", 1011210585)</f>
        <v>1011210585</v>
      </c>
      <c r="D2216">
        <v>8709.0400000000009</v>
      </c>
    </row>
    <row r="2217" spans="1:4" x14ac:dyDescent="0.25">
      <c r="A2217" t="s">
        <v>599</v>
      </c>
      <c r="B2217" t="s">
        <v>108</v>
      </c>
      <c r="C2217" s="2">
        <f>HYPERLINK("https://cao.dolgi.msk.ru/account/1011210892/", 1011210892)</f>
        <v>1011210892</v>
      </c>
      <c r="D2217">
        <v>15334.25</v>
      </c>
    </row>
    <row r="2218" spans="1:4" x14ac:dyDescent="0.25">
      <c r="A2218" t="s">
        <v>599</v>
      </c>
      <c r="B2218" t="s">
        <v>30</v>
      </c>
      <c r="C2218" s="2">
        <f>HYPERLINK("https://cao.dolgi.msk.ru/account/1011211174/", 1011211174)</f>
        <v>1011211174</v>
      </c>
      <c r="D2218">
        <v>51724.56</v>
      </c>
    </row>
    <row r="2219" spans="1:4" x14ac:dyDescent="0.25">
      <c r="A2219" t="s">
        <v>599</v>
      </c>
      <c r="B2219" t="s">
        <v>128</v>
      </c>
      <c r="C2219" s="2">
        <f>HYPERLINK("https://cao.dolgi.msk.ru/account/1011210606/", 1011210606)</f>
        <v>1011210606</v>
      </c>
      <c r="D2219">
        <v>55585.79</v>
      </c>
    </row>
    <row r="2220" spans="1:4" x14ac:dyDescent="0.25">
      <c r="A2220" t="s">
        <v>599</v>
      </c>
      <c r="B2220" t="s">
        <v>54</v>
      </c>
      <c r="C2220" s="2">
        <f>HYPERLINK("https://cao.dolgi.msk.ru/account/1011210737/", 1011210737)</f>
        <v>1011210737</v>
      </c>
      <c r="D2220">
        <v>12011.56</v>
      </c>
    </row>
    <row r="2221" spans="1:4" x14ac:dyDescent="0.25">
      <c r="A2221" t="s">
        <v>599</v>
      </c>
      <c r="B2221" t="s">
        <v>283</v>
      </c>
      <c r="C2221" s="2">
        <f>HYPERLINK("https://cao.dolgi.msk.ru/account/1011211086/", 1011211086)</f>
        <v>1011211086</v>
      </c>
      <c r="D2221">
        <v>72967.240000000005</v>
      </c>
    </row>
    <row r="2222" spans="1:4" x14ac:dyDescent="0.25">
      <c r="A2222" t="s">
        <v>599</v>
      </c>
      <c r="B2222" t="s">
        <v>249</v>
      </c>
      <c r="C2222" s="2">
        <f>HYPERLINK("https://cao.dolgi.msk.ru/account/1011210622/", 1011210622)</f>
        <v>1011210622</v>
      </c>
      <c r="D2222">
        <v>24418.48</v>
      </c>
    </row>
    <row r="2223" spans="1:4" x14ac:dyDescent="0.25">
      <c r="A2223" t="s">
        <v>599</v>
      </c>
      <c r="B2223" t="s">
        <v>102</v>
      </c>
      <c r="C2223" s="2">
        <f>HYPERLINK("https://cao.dolgi.msk.ru/account/1011210999/", 1011210999)</f>
        <v>1011210999</v>
      </c>
      <c r="D2223">
        <v>85396.62</v>
      </c>
    </row>
    <row r="2224" spans="1:4" x14ac:dyDescent="0.25">
      <c r="A2224" t="s">
        <v>599</v>
      </c>
      <c r="B2224" t="s">
        <v>143</v>
      </c>
      <c r="C2224" s="2">
        <f>HYPERLINK("https://cao.dolgi.msk.ru/account/1011211238/", 1011211238)</f>
        <v>1011211238</v>
      </c>
      <c r="D2224">
        <v>11796.91</v>
      </c>
    </row>
    <row r="2225" spans="1:4" x14ac:dyDescent="0.25">
      <c r="A2225" t="s">
        <v>600</v>
      </c>
      <c r="B2225" t="s">
        <v>39</v>
      </c>
      <c r="C2225" s="2">
        <f>HYPERLINK("https://cao.dolgi.msk.ru/account/1011311781/", 1011311781)</f>
        <v>1011311781</v>
      </c>
      <c r="D2225">
        <v>20879.86</v>
      </c>
    </row>
    <row r="2226" spans="1:4" x14ac:dyDescent="0.25">
      <c r="A2226" t="s">
        <v>600</v>
      </c>
      <c r="B2226" t="s">
        <v>26</v>
      </c>
      <c r="C2226" s="2">
        <f>HYPERLINK("https://cao.dolgi.msk.ru/account/1011311079/", 1011311079)</f>
        <v>1011311079</v>
      </c>
      <c r="D2226">
        <v>35229.699999999997</v>
      </c>
    </row>
    <row r="2227" spans="1:4" x14ac:dyDescent="0.25">
      <c r="A2227" t="s">
        <v>600</v>
      </c>
      <c r="B2227" t="s">
        <v>42</v>
      </c>
      <c r="C2227" s="2">
        <f>HYPERLINK("https://cao.dolgi.msk.ru/account/1011310746/", 1011310746)</f>
        <v>1011310746</v>
      </c>
      <c r="D2227">
        <v>19958.96</v>
      </c>
    </row>
    <row r="2228" spans="1:4" x14ac:dyDescent="0.25">
      <c r="A2228" t="s">
        <v>600</v>
      </c>
      <c r="B2228" t="s">
        <v>145</v>
      </c>
      <c r="C2228" s="2">
        <f>HYPERLINK("https://cao.dolgi.msk.ru/account/1011311642/", 1011311642)</f>
        <v>1011311642</v>
      </c>
      <c r="D2228">
        <v>7799.18</v>
      </c>
    </row>
    <row r="2229" spans="1:4" x14ac:dyDescent="0.25">
      <c r="A2229" t="s">
        <v>600</v>
      </c>
      <c r="B2229" t="s">
        <v>192</v>
      </c>
      <c r="C2229" s="2">
        <f>HYPERLINK("https://cao.dolgi.msk.ru/account/1011311191/", 1011311191)</f>
        <v>1011311191</v>
      </c>
      <c r="D2229">
        <v>20463.14</v>
      </c>
    </row>
    <row r="2230" spans="1:4" x14ac:dyDescent="0.25">
      <c r="A2230" t="s">
        <v>600</v>
      </c>
      <c r="B2230" t="s">
        <v>180</v>
      </c>
      <c r="C2230" s="2">
        <f>HYPERLINK("https://cao.dolgi.msk.ru/account/1011311298/", 1011311298)</f>
        <v>1011311298</v>
      </c>
      <c r="D2230">
        <v>48635.78</v>
      </c>
    </row>
    <row r="2231" spans="1:4" x14ac:dyDescent="0.25">
      <c r="A2231" t="s">
        <v>600</v>
      </c>
      <c r="B2231" t="s">
        <v>171</v>
      </c>
      <c r="C2231" s="2">
        <f>HYPERLINK("https://cao.dolgi.msk.ru/account/1011312231/", 1011312231)</f>
        <v>1011312231</v>
      </c>
      <c r="D2231">
        <v>13951.6</v>
      </c>
    </row>
    <row r="2232" spans="1:4" x14ac:dyDescent="0.25">
      <c r="A2232" t="s">
        <v>600</v>
      </c>
      <c r="B2232" t="s">
        <v>83</v>
      </c>
      <c r="C2232" s="2">
        <f>HYPERLINK("https://cao.dolgi.msk.ru/account/1011527232/", 1011527232)</f>
        <v>1011527232</v>
      </c>
      <c r="D2232">
        <v>8757.73</v>
      </c>
    </row>
    <row r="2233" spans="1:4" x14ac:dyDescent="0.25">
      <c r="A2233" t="s">
        <v>600</v>
      </c>
      <c r="B2233" t="s">
        <v>115</v>
      </c>
      <c r="C2233" s="2">
        <f>HYPERLINK("https://cao.dolgi.msk.ru/account/1011311626/", 1011311626)</f>
        <v>1011311626</v>
      </c>
      <c r="D2233">
        <v>19858.93</v>
      </c>
    </row>
    <row r="2234" spans="1:4" x14ac:dyDescent="0.25">
      <c r="A2234" t="s">
        <v>600</v>
      </c>
      <c r="B2234" t="s">
        <v>150</v>
      </c>
      <c r="C2234" s="2">
        <f>HYPERLINK("https://cao.dolgi.msk.ru/account/1011310922/", 1011310922)</f>
        <v>1011310922</v>
      </c>
      <c r="D2234">
        <v>22398.61</v>
      </c>
    </row>
    <row r="2235" spans="1:4" x14ac:dyDescent="0.25">
      <c r="A2235" t="s">
        <v>600</v>
      </c>
      <c r="B2235" t="s">
        <v>335</v>
      </c>
      <c r="C2235" s="2">
        <f>HYPERLINK("https://cao.dolgi.msk.ru/account/1011311773/", 1011311773)</f>
        <v>1011311773</v>
      </c>
      <c r="D2235">
        <v>11146.15</v>
      </c>
    </row>
    <row r="2236" spans="1:4" x14ac:dyDescent="0.25">
      <c r="A2236" t="s">
        <v>600</v>
      </c>
      <c r="B2236" t="s">
        <v>601</v>
      </c>
      <c r="C2236" s="2">
        <f>HYPERLINK("https://cao.dolgi.msk.ru/account/1011310658/", 1011310658)</f>
        <v>1011310658</v>
      </c>
      <c r="D2236">
        <v>97878.29</v>
      </c>
    </row>
    <row r="2237" spans="1:4" x14ac:dyDescent="0.25">
      <c r="A2237" t="s">
        <v>602</v>
      </c>
      <c r="B2237" t="s">
        <v>39</v>
      </c>
      <c r="C2237" s="2">
        <f>HYPERLINK("https://cao.dolgi.msk.ru/account/1011213209/", 1011213209)</f>
        <v>1011213209</v>
      </c>
      <c r="D2237">
        <v>7939.7</v>
      </c>
    </row>
    <row r="2238" spans="1:4" x14ac:dyDescent="0.25">
      <c r="A2238" t="s">
        <v>602</v>
      </c>
      <c r="B2238" t="s">
        <v>76</v>
      </c>
      <c r="C2238" s="2">
        <f>HYPERLINK("https://cao.dolgi.msk.ru/account/1011213313/", 1011213313)</f>
        <v>1011213313</v>
      </c>
      <c r="D2238">
        <v>13053.29</v>
      </c>
    </row>
    <row r="2239" spans="1:4" x14ac:dyDescent="0.25">
      <c r="A2239" t="s">
        <v>602</v>
      </c>
      <c r="B2239" t="s">
        <v>603</v>
      </c>
      <c r="C2239" s="2">
        <f>HYPERLINK("https://cao.dolgi.msk.ru/account/1011213786/", 1011213786)</f>
        <v>1011213786</v>
      </c>
      <c r="D2239">
        <v>15922.46</v>
      </c>
    </row>
    <row r="2240" spans="1:4" x14ac:dyDescent="0.25">
      <c r="A2240" t="s">
        <v>602</v>
      </c>
      <c r="B2240" t="s">
        <v>23</v>
      </c>
      <c r="C2240" s="2">
        <f>HYPERLINK("https://cao.dolgi.msk.ru/account/1011213401/", 1011213401)</f>
        <v>1011213401</v>
      </c>
      <c r="D2240">
        <v>14569.28</v>
      </c>
    </row>
    <row r="2241" spans="1:4" x14ac:dyDescent="0.25">
      <c r="A2241" t="s">
        <v>602</v>
      </c>
      <c r="B2241" t="s">
        <v>604</v>
      </c>
      <c r="C2241" s="2">
        <f>HYPERLINK("https://cao.dolgi.msk.ru/account/1011213823/", 1011213823)</f>
        <v>1011213823</v>
      </c>
      <c r="D2241">
        <v>19472.169999999998</v>
      </c>
    </row>
    <row r="2242" spans="1:4" x14ac:dyDescent="0.25">
      <c r="A2242" t="s">
        <v>602</v>
      </c>
      <c r="B2242" t="s">
        <v>31</v>
      </c>
      <c r="C2242" s="2">
        <f>HYPERLINK("https://cao.dolgi.msk.ru/account/1011213348/", 1011213348)</f>
        <v>1011213348</v>
      </c>
      <c r="D2242">
        <v>36308.65</v>
      </c>
    </row>
    <row r="2243" spans="1:4" x14ac:dyDescent="0.25">
      <c r="A2243" t="s">
        <v>602</v>
      </c>
      <c r="B2243" t="s">
        <v>141</v>
      </c>
      <c r="C2243" s="2">
        <f>HYPERLINK("https://cao.dolgi.msk.ru/account/1011213233/", 1011213233)</f>
        <v>1011213233</v>
      </c>
      <c r="D2243">
        <v>68184.34</v>
      </c>
    </row>
    <row r="2244" spans="1:4" x14ac:dyDescent="0.25">
      <c r="A2244" t="s">
        <v>602</v>
      </c>
      <c r="B2244" t="s">
        <v>129</v>
      </c>
      <c r="C2244" s="2">
        <f>HYPERLINK("https://cao.dolgi.msk.ru/account/1011213583/", 1011213583)</f>
        <v>1011213583</v>
      </c>
      <c r="D2244">
        <v>13202.79</v>
      </c>
    </row>
    <row r="2245" spans="1:4" x14ac:dyDescent="0.25">
      <c r="A2245" t="s">
        <v>602</v>
      </c>
      <c r="B2245" t="s">
        <v>87</v>
      </c>
      <c r="C2245" s="2">
        <f>HYPERLINK("https://cao.dolgi.msk.ru/account/1011213487/", 1011213487)</f>
        <v>1011213487</v>
      </c>
      <c r="D2245">
        <v>21602.53</v>
      </c>
    </row>
    <row r="2246" spans="1:4" x14ac:dyDescent="0.25">
      <c r="A2246" t="s">
        <v>602</v>
      </c>
      <c r="B2246" t="s">
        <v>230</v>
      </c>
      <c r="C2246" s="2">
        <f>HYPERLINK("https://cao.dolgi.msk.ru/account/1011213735/", 1011213735)</f>
        <v>1011213735</v>
      </c>
      <c r="D2246">
        <v>47531.92</v>
      </c>
    </row>
    <row r="2247" spans="1:4" x14ac:dyDescent="0.25">
      <c r="A2247" t="s">
        <v>602</v>
      </c>
      <c r="B2247" t="s">
        <v>143</v>
      </c>
      <c r="C2247" s="2">
        <f>HYPERLINK("https://cao.dolgi.msk.ru/account/1011213372/", 1011213372)</f>
        <v>1011213372</v>
      </c>
      <c r="D2247">
        <v>12381.5</v>
      </c>
    </row>
    <row r="2248" spans="1:4" x14ac:dyDescent="0.25">
      <c r="A2248" t="s">
        <v>602</v>
      </c>
      <c r="B2248" t="s">
        <v>38</v>
      </c>
      <c r="C2248" s="2">
        <f>HYPERLINK("https://cao.dolgi.msk.ru/account/1011213874/", 1011213874)</f>
        <v>1011213874</v>
      </c>
      <c r="D2248">
        <v>7712.41</v>
      </c>
    </row>
    <row r="2249" spans="1:4" x14ac:dyDescent="0.25">
      <c r="A2249" t="s">
        <v>602</v>
      </c>
      <c r="B2249" t="s">
        <v>134</v>
      </c>
      <c r="C2249" s="2">
        <f>HYPERLINK("https://cao.dolgi.msk.ru/account/1011213399/", 1011213399)</f>
        <v>1011213399</v>
      </c>
      <c r="D2249">
        <v>30188.9</v>
      </c>
    </row>
    <row r="2250" spans="1:4" x14ac:dyDescent="0.25">
      <c r="A2250" t="s">
        <v>605</v>
      </c>
      <c r="B2250" t="s">
        <v>28</v>
      </c>
      <c r="C2250" s="2">
        <f>HYPERLINK("https://cao.dolgi.msk.ru/account/1011214252/", 1011214252)</f>
        <v>1011214252</v>
      </c>
      <c r="D2250">
        <v>5412.26</v>
      </c>
    </row>
    <row r="2251" spans="1:4" x14ac:dyDescent="0.25">
      <c r="A2251" t="s">
        <v>605</v>
      </c>
      <c r="B2251" t="s">
        <v>17</v>
      </c>
      <c r="C2251" s="2">
        <f>HYPERLINK("https://cao.dolgi.msk.ru/account/1011214631/", 1011214631)</f>
        <v>1011214631</v>
      </c>
      <c r="D2251">
        <v>9785.59</v>
      </c>
    </row>
    <row r="2252" spans="1:4" x14ac:dyDescent="0.25">
      <c r="A2252" t="s">
        <v>605</v>
      </c>
      <c r="B2252" t="s">
        <v>46</v>
      </c>
      <c r="C2252" s="2">
        <f>HYPERLINK("https://cao.dolgi.msk.ru/account/1011213903/", 1011213903)</f>
        <v>1011213903</v>
      </c>
      <c r="D2252">
        <v>3062.33</v>
      </c>
    </row>
    <row r="2253" spans="1:4" x14ac:dyDescent="0.25">
      <c r="A2253" t="s">
        <v>605</v>
      </c>
      <c r="B2253" t="s">
        <v>41</v>
      </c>
      <c r="C2253" s="2">
        <f>HYPERLINK("https://cao.dolgi.msk.ru/account/1011214359/", 1011214359)</f>
        <v>1011214359</v>
      </c>
      <c r="D2253">
        <v>6298.34</v>
      </c>
    </row>
    <row r="2254" spans="1:4" x14ac:dyDescent="0.25">
      <c r="A2254" t="s">
        <v>605</v>
      </c>
      <c r="B2254" t="s">
        <v>30</v>
      </c>
      <c r="C2254" s="2">
        <f>HYPERLINK("https://cao.dolgi.msk.ru/account/1011214279/", 1011214279)</f>
        <v>1011214279</v>
      </c>
      <c r="D2254">
        <v>7303.27</v>
      </c>
    </row>
    <row r="2255" spans="1:4" x14ac:dyDescent="0.25">
      <c r="A2255" t="s">
        <v>605</v>
      </c>
      <c r="B2255" t="s">
        <v>49</v>
      </c>
      <c r="C2255" s="2">
        <f>HYPERLINK("https://cao.dolgi.msk.ru/account/1011213938/", 1011213938)</f>
        <v>1011213938</v>
      </c>
      <c r="D2255">
        <v>25938.06</v>
      </c>
    </row>
    <row r="2256" spans="1:4" x14ac:dyDescent="0.25">
      <c r="A2256" t="s">
        <v>605</v>
      </c>
      <c r="B2256" t="s">
        <v>42</v>
      </c>
      <c r="C2256" s="2">
        <f>HYPERLINK("https://cao.dolgi.msk.ru/account/1011214092/", 1011214092)</f>
        <v>1011214092</v>
      </c>
      <c r="D2256">
        <v>24814.799999999999</v>
      </c>
    </row>
    <row r="2257" spans="1:4" x14ac:dyDescent="0.25">
      <c r="A2257" t="s">
        <v>605</v>
      </c>
      <c r="B2257" t="s">
        <v>86</v>
      </c>
      <c r="C2257" s="2">
        <f>HYPERLINK("https://cao.dolgi.msk.ru/account/1011214527/", 1011214527)</f>
        <v>1011214527</v>
      </c>
      <c r="D2257">
        <v>99364</v>
      </c>
    </row>
    <row r="2258" spans="1:4" x14ac:dyDescent="0.25">
      <c r="A2258" t="s">
        <v>605</v>
      </c>
      <c r="B2258" t="s">
        <v>284</v>
      </c>
      <c r="C2258" s="2">
        <f>HYPERLINK("https://cao.dolgi.msk.ru/account/1011214105/", 1011214105)</f>
        <v>1011214105</v>
      </c>
      <c r="D2258">
        <v>7607.83</v>
      </c>
    </row>
    <row r="2259" spans="1:4" x14ac:dyDescent="0.25">
      <c r="A2259" t="s">
        <v>606</v>
      </c>
      <c r="B2259" t="s">
        <v>9</v>
      </c>
      <c r="C2259" s="2">
        <f>HYPERLINK("https://cao.dolgi.msk.ru/account/1011422844/", 1011422844)</f>
        <v>1011422844</v>
      </c>
      <c r="D2259">
        <v>7679.57</v>
      </c>
    </row>
    <row r="2260" spans="1:4" x14ac:dyDescent="0.25">
      <c r="A2260" t="s">
        <v>606</v>
      </c>
      <c r="B2260" t="s">
        <v>16</v>
      </c>
      <c r="C2260" s="2">
        <f>HYPERLINK("https://cao.dolgi.msk.ru/account/1011423433/", 1011423433)</f>
        <v>1011423433</v>
      </c>
      <c r="D2260">
        <v>4632.16</v>
      </c>
    </row>
    <row r="2261" spans="1:4" x14ac:dyDescent="0.25">
      <c r="A2261" t="s">
        <v>606</v>
      </c>
      <c r="B2261" t="s">
        <v>46</v>
      </c>
      <c r="C2261" s="2">
        <f>HYPERLINK("https://cao.dolgi.msk.ru/account/1011422289/", 1011422289)</f>
        <v>1011422289</v>
      </c>
      <c r="D2261">
        <v>9835.14</v>
      </c>
    </row>
    <row r="2262" spans="1:4" x14ac:dyDescent="0.25">
      <c r="A2262" t="s">
        <v>606</v>
      </c>
      <c r="B2262" t="s">
        <v>23</v>
      </c>
      <c r="C2262" s="2">
        <f>HYPERLINK("https://cao.dolgi.msk.ru/account/1011423126/", 1011423126)</f>
        <v>1011423126</v>
      </c>
      <c r="D2262">
        <v>6444.29</v>
      </c>
    </row>
    <row r="2263" spans="1:4" x14ac:dyDescent="0.25">
      <c r="A2263" t="s">
        <v>606</v>
      </c>
      <c r="B2263" t="s">
        <v>41</v>
      </c>
      <c r="C2263" s="2">
        <f>HYPERLINK("https://cao.dolgi.msk.ru/account/1011423863/", 1011423863)</f>
        <v>1011423863</v>
      </c>
      <c r="D2263">
        <v>6559.12</v>
      </c>
    </row>
    <row r="2264" spans="1:4" x14ac:dyDescent="0.25">
      <c r="A2264" t="s">
        <v>606</v>
      </c>
      <c r="B2264" t="s">
        <v>35</v>
      </c>
      <c r="C2264" s="2">
        <f>HYPERLINK("https://cao.dolgi.msk.ru/account/1011422545/", 1011422545)</f>
        <v>1011422545</v>
      </c>
      <c r="D2264">
        <v>11338.25</v>
      </c>
    </row>
    <row r="2265" spans="1:4" x14ac:dyDescent="0.25">
      <c r="A2265" t="s">
        <v>606</v>
      </c>
      <c r="B2265" t="s">
        <v>283</v>
      </c>
      <c r="C2265" s="2">
        <f>HYPERLINK("https://cao.dolgi.msk.ru/account/1011423732/", 1011423732)</f>
        <v>1011423732</v>
      </c>
      <c r="D2265">
        <v>17415.57</v>
      </c>
    </row>
    <row r="2266" spans="1:4" x14ac:dyDescent="0.25">
      <c r="A2266" t="s">
        <v>606</v>
      </c>
      <c r="B2266" t="s">
        <v>142</v>
      </c>
      <c r="C2266" s="2">
        <f>HYPERLINK("https://cao.dolgi.msk.ru/account/1011422588/", 1011422588)</f>
        <v>1011422588</v>
      </c>
      <c r="D2266">
        <v>7686.23</v>
      </c>
    </row>
    <row r="2267" spans="1:4" x14ac:dyDescent="0.25">
      <c r="A2267" t="s">
        <v>606</v>
      </c>
      <c r="B2267" t="s">
        <v>158</v>
      </c>
      <c r="C2267" s="2">
        <f>HYPERLINK("https://cao.dolgi.msk.ru/account/1011423564/", 1011423564)</f>
        <v>1011423564</v>
      </c>
      <c r="D2267">
        <v>22618.080000000002</v>
      </c>
    </row>
    <row r="2268" spans="1:4" x14ac:dyDescent="0.25">
      <c r="A2268" t="s">
        <v>606</v>
      </c>
      <c r="B2268" t="s">
        <v>284</v>
      </c>
      <c r="C2268" s="2">
        <f>HYPERLINK("https://cao.dolgi.msk.ru/account/1011423695/", 1011423695)</f>
        <v>1011423695</v>
      </c>
      <c r="D2268">
        <v>16965.82</v>
      </c>
    </row>
    <row r="2269" spans="1:4" x14ac:dyDescent="0.25">
      <c r="A2269" t="s">
        <v>606</v>
      </c>
      <c r="B2269" t="s">
        <v>38</v>
      </c>
      <c r="C2269" s="2">
        <f>HYPERLINK("https://cao.dolgi.msk.ru/account/1011422342/", 1011422342)</f>
        <v>1011422342</v>
      </c>
      <c r="D2269">
        <v>12412.84</v>
      </c>
    </row>
    <row r="2270" spans="1:4" x14ac:dyDescent="0.25">
      <c r="A2270" t="s">
        <v>606</v>
      </c>
      <c r="B2270" t="s">
        <v>569</v>
      </c>
      <c r="C2270" s="2">
        <f>HYPERLINK("https://cao.dolgi.msk.ru/account/1011423097/", 1011423097)</f>
        <v>1011423097</v>
      </c>
      <c r="D2270">
        <v>83408.59</v>
      </c>
    </row>
    <row r="2271" spans="1:4" x14ac:dyDescent="0.25">
      <c r="A2271" t="s">
        <v>606</v>
      </c>
      <c r="B2271" t="s">
        <v>79</v>
      </c>
      <c r="C2271" s="2">
        <f>HYPERLINK("https://cao.dolgi.msk.ru/account/1011422932/", 1011422932)</f>
        <v>1011422932</v>
      </c>
      <c r="D2271">
        <v>17315.240000000002</v>
      </c>
    </row>
    <row r="2272" spans="1:4" x14ac:dyDescent="0.25">
      <c r="A2272" t="s">
        <v>606</v>
      </c>
      <c r="B2272" t="s">
        <v>113</v>
      </c>
      <c r="C2272" s="2">
        <f>HYPERLINK("https://cao.dolgi.msk.ru/account/1011422246/", 1011422246)</f>
        <v>1011422246</v>
      </c>
      <c r="D2272">
        <v>10386.64</v>
      </c>
    </row>
    <row r="2273" spans="1:4" x14ac:dyDescent="0.25">
      <c r="A2273" t="s">
        <v>606</v>
      </c>
      <c r="B2273" t="s">
        <v>172</v>
      </c>
      <c r="C2273" s="2">
        <f>HYPERLINK("https://cao.dolgi.msk.ru/account/1011423353/", 1011423353)</f>
        <v>1011423353</v>
      </c>
      <c r="D2273">
        <v>51248.65</v>
      </c>
    </row>
    <row r="2274" spans="1:4" x14ac:dyDescent="0.25">
      <c r="A2274" t="s">
        <v>606</v>
      </c>
      <c r="B2274" t="s">
        <v>159</v>
      </c>
      <c r="C2274" s="2">
        <f>HYPERLINK("https://cao.dolgi.msk.ru/account/1011422641/", 1011422641)</f>
        <v>1011422641</v>
      </c>
      <c r="D2274">
        <v>9228.0499999999993</v>
      </c>
    </row>
    <row r="2275" spans="1:4" x14ac:dyDescent="0.25">
      <c r="A2275" t="s">
        <v>606</v>
      </c>
      <c r="B2275" t="s">
        <v>361</v>
      </c>
      <c r="C2275" s="2">
        <f>HYPERLINK("https://cao.dolgi.msk.ru/account/1011422369/", 1011422369)</f>
        <v>1011422369</v>
      </c>
      <c r="D2275">
        <v>12043.1</v>
      </c>
    </row>
    <row r="2276" spans="1:4" x14ac:dyDescent="0.25">
      <c r="A2276" t="s">
        <v>606</v>
      </c>
      <c r="B2276" t="s">
        <v>117</v>
      </c>
      <c r="C2276" s="2">
        <f>HYPERLINK("https://cao.dolgi.msk.ru/account/1011422676/", 1011422676)</f>
        <v>1011422676</v>
      </c>
      <c r="D2276">
        <v>50121.72</v>
      </c>
    </row>
    <row r="2277" spans="1:4" x14ac:dyDescent="0.25">
      <c r="A2277" t="s">
        <v>606</v>
      </c>
      <c r="B2277" t="s">
        <v>335</v>
      </c>
      <c r="C2277" s="2">
        <f>HYPERLINK("https://cao.dolgi.msk.ru/account/1011423142/", 1011423142)</f>
        <v>1011423142</v>
      </c>
      <c r="D2277">
        <v>10472.18</v>
      </c>
    </row>
    <row r="2278" spans="1:4" x14ac:dyDescent="0.25">
      <c r="A2278" t="s">
        <v>606</v>
      </c>
      <c r="B2278" t="s">
        <v>99</v>
      </c>
      <c r="C2278" s="2">
        <f>HYPERLINK("https://cao.dolgi.msk.ru/account/1011423927/", 1011423927)</f>
        <v>1011423927</v>
      </c>
      <c r="D2278">
        <v>25344.75</v>
      </c>
    </row>
    <row r="2279" spans="1:4" x14ac:dyDescent="0.25">
      <c r="A2279" t="s">
        <v>606</v>
      </c>
      <c r="B2279" t="s">
        <v>438</v>
      </c>
      <c r="C2279" s="2">
        <f>HYPERLINK("https://cao.dolgi.msk.ru/account/1011423118/", 1011423118)</f>
        <v>1011423118</v>
      </c>
      <c r="D2279">
        <v>11944.4</v>
      </c>
    </row>
    <row r="2280" spans="1:4" x14ac:dyDescent="0.25">
      <c r="A2280" t="s">
        <v>606</v>
      </c>
      <c r="B2280" t="s">
        <v>137</v>
      </c>
      <c r="C2280" s="2">
        <f>HYPERLINK("https://cao.dolgi.msk.ru/account/1011422553/", 1011422553)</f>
        <v>1011422553</v>
      </c>
      <c r="D2280">
        <v>6212.04</v>
      </c>
    </row>
    <row r="2281" spans="1:4" x14ac:dyDescent="0.25">
      <c r="A2281" t="s">
        <v>606</v>
      </c>
      <c r="B2281" t="s">
        <v>554</v>
      </c>
      <c r="C2281" s="2">
        <f>HYPERLINK("https://cao.dolgi.msk.ru/account/1011423281/", 1011423281)</f>
        <v>1011423281</v>
      </c>
      <c r="D2281">
        <v>22275.77</v>
      </c>
    </row>
    <row r="2282" spans="1:4" x14ac:dyDescent="0.25">
      <c r="A2282" t="s">
        <v>606</v>
      </c>
      <c r="B2282" t="s">
        <v>607</v>
      </c>
      <c r="C2282" s="2">
        <f>HYPERLINK("https://cao.dolgi.msk.ru/account/1011526643/", 1011526643)</f>
        <v>1011526643</v>
      </c>
      <c r="D2282">
        <v>2641.17</v>
      </c>
    </row>
    <row r="2283" spans="1:4" x14ac:dyDescent="0.25">
      <c r="A2283" t="s">
        <v>606</v>
      </c>
      <c r="B2283" t="s">
        <v>608</v>
      </c>
      <c r="C2283" s="2">
        <f>HYPERLINK("https://cao.dolgi.msk.ru/account/1011423572/", 1011423572)</f>
        <v>1011423572</v>
      </c>
      <c r="D2283">
        <v>12583.45</v>
      </c>
    </row>
    <row r="2284" spans="1:4" x14ac:dyDescent="0.25">
      <c r="A2284" t="s">
        <v>606</v>
      </c>
      <c r="B2284" t="s">
        <v>439</v>
      </c>
      <c r="C2284" s="2">
        <f>HYPERLINK("https://cao.dolgi.msk.ru/account/1011423855/", 1011423855)</f>
        <v>1011423855</v>
      </c>
      <c r="D2284">
        <v>2436.13</v>
      </c>
    </row>
    <row r="2285" spans="1:4" x14ac:dyDescent="0.25">
      <c r="A2285" t="s">
        <v>606</v>
      </c>
      <c r="B2285" t="s">
        <v>440</v>
      </c>
      <c r="C2285" s="2">
        <f>HYPERLINK("https://cao.dolgi.msk.ru/account/1011422684/", 1011422684)</f>
        <v>1011422684</v>
      </c>
      <c r="D2285">
        <v>8750.7099999999991</v>
      </c>
    </row>
    <row r="2286" spans="1:4" x14ac:dyDescent="0.25">
      <c r="A2286" t="s">
        <v>606</v>
      </c>
      <c r="B2286" t="s">
        <v>592</v>
      </c>
      <c r="C2286" s="2">
        <f>HYPERLINK("https://cao.dolgi.msk.ru/account/1011423505/", 1011423505)</f>
        <v>1011423505</v>
      </c>
      <c r="D2286">
        <v>12151.19</v>
      </c>
    </row>
    <row r="2287" spans="1:4" x14ac:dyDescent="0.25">
      <c r="A2287" t="s">
        <v>609</v>
      </c>
      <c r="B2287" t="s">
        <v>9</v>
      </c>
      <c r="C2287" s="2">
        <f>HYPERLINK("https://cao.dolgi.msk.ru/account/1011424014/", 1011424014)</f>
        <v>1011424014</v>
      </c>
      <c r="D2287">
        <v>6481.53</v>
      </c>
    </row>
    <row r="2288" spans="1:4" x14ac:dyDescent="0.25">
      <c r="A2288" t="s">
        <v>609</v>
      </c>
      <c r="B2288" t="s">
        <v>23</v>
      </c>
      <c r="C2288" s="2">
        <f>HYPERLINK("https://cao.dolgi.msk.ru/account/1011425041/", 1011425041)</f>
        <v>1011425041</v>
      </c>
      <c r="D2288">
        <v>15440.28</v>
      </c>
    </row>
    <row r="2289" spans="1:4" x14ac:dyDescent="0.25">
      <c r="A2289" t="s">
        <v>609</v>
      </c>
      <c r="B2289" t="s">
        <v>108</v>
      </c>
      <c r="C2289" s="2">
        <f>HYPERLINK("https://cao.dolgi.msk.ru/account/1011425711/", 1011425711)</f>
        <v>1011425711</v>
      </c>
      <c r="D2289">
        <v>7429.15</v>
      </c>
    </row>
    <row r="2290" spans="1:4" x14ac:dyDescent="0.25">
      <c r="A2290" t="s">
        <v>609</v>
      </c>
      <c r="B2290" t="s">
        <v>50</v>
      </c>
      <c r="C2290" s="2">
        <f>HYPERLINK("https://cao.dolgi.msk.ru/account/1011424276/", 1011424276)</f>
        <v>1011424276</v>
      </c>
      <c r="D2290">
        <v>9146.4699999999993</v>
      </c>
    </row>
    <row r="2291" spans="1:4" x14ac:dyDescent="0.25">
      <c r="A2291" t="s">
        <v>609</v>
      </c>
      <c r="B2291" t="s">
        <v>42</v>
      </c>
      <c r="C2291" s="2">
        <f>HYPERLINK("https://cao.dolgi.msk.ru/account/1011424487/", 1011424487)</f>
        <v>1011424487</v>
      </c>
      <c r="D2291">
        <v>29602.7</v>
      </c>
    </row>
    <row r="2292" spans="1:4" x14ac:dyDescent="0.25">
      <c r="A2292" t="s">
        <v>609</v>
      </c>
      <c r="B2292" t="s">
        <v>86</v>
      </c>
      <c r="C2292" s="2">
        <f>HYPERLINK("https://cao.dolgi.msk.ru/account/1011424401/", 1011424401)</f>
        <v>1011424401</v>
      </c>
      <c r="D2292">
        <v>9348.49</v>
      </c>
    </row>
    <row r="2293" spans="1:4" x14ac:dyDescent="0.25">
      <c r="A2293" t="s">
        <v>609</v>
      </c>
      <c r="B2293" t="s">
        <v>128</v>
      </c>
      <c r="C2293" s="2">
        <f>HYPERLINK("https://cao.dolgi.msk.ru/account/1011425447/", 1011425447)</f>
        <v>1011425447</v>
      </c>
      <c r="D2293">
        <v>14214.08</v>
      </c>
    </row>
    <row r="2294" spans="1:4" x14ac:dyDescent="0.25">
      <c r="A2294" t="s">
        <v>609</v>
      </c>
      <c r="B2294" t="s">
        <v>142</v>
      </c>
      <c r="C2294" s="2">
        <f>HYPERLINK("https://cao.dolgi.msk.ru/account/1011424911/", 1011424911)</f>
        <v>1011424911</v>
      </c>
      <c r="D2294">
        <v>8777.06</v>
      </c>
    </row>
    <row r="2295" spans="1:4" x14ac:dyDescent="0.25">
      <c r="A2295" t="s">
        <v>609</v>
      </c>
      <c r="B2295" t="s">
        <v>610</v>
      </c>
      <c r="C2295" s="2">
        <f>HYPERLINK("https://cao.dolgi.msk.ru/account/1011424583/", 1011424583)</f>
        <v>1011424583</v>
      </c>
      <c r="D2295">
        <v>34792.04</v>
      </c>
    </row>
    <row r="2296" spans="1:4" x14ac:dyDescent="0.25">
      <c r="A2296" t="s">
        <v>609</v>
      </c>
      <c r="B2296" t="s">
        <v>143</v>
      </c>
      <c r="C2296" s="2">
        <f>HYPERLINK("https://cao.dolgi.msk.ru/account/1011424129/", 1011424129)</f>
        <v>1011424129</v>
      </c>
      <c r="D2296">
        <v>6207.16</v>
      </c>
    </row>
    <row r="2297" spans="1:4" x14ac:dyDescent="0.25">
      <c r="A2297" t="s">
        <v>609</v>
      </c>
      <c r="B2297" t="s">
        <v>90</v>
      </c>
      <c r="C2297" s="2">
        <f>HYPERLINK("https://cao.dolgi.msk.ru/account/1011424567/", 1011424567)</f>
        <v>1011424567</v>
      </c>
      <c r="D2297">
        <v>6971.89</v>
      </c>
    </row>
    <row r="2298" spans="1:4" x14ac:dyDescent="0.25">
      <c r="A2298" t="s">
        <v>609</v>
      </c>
      <c r="B2298" t="s">
        <v>170</v>
      </c>
      <c r="C2298" s="2">
        <f>HYPERLINK("https://cao.dolgi.msk.ru/account/1011425615/", 1011425615)</f>
        <v>1011425615</v>
      </c>
      <c r="D2298">
        <v>18268.3</v>
      </c>
    </row>
    <row r="2299" spans="1:4" x14ac:dyDescent="0.25">
      <c r="A2299" t="s">
        <v>609</v>
      </c>
      <c r="B2299" t="s">
        <v>92</v>
      </c>
      <c r="C2299" s="2">
        <f>HYPERLINK("https://cao.dolgi.msk.ru/account/1011424161/", 1011424161)</f>
        <v>1011424161</v>
      </c>
      <c r="D2299">
        <v>24394.27</v>
      </c>
    </row>
    <row r="2300" spans="1:4" x14ac:dyDescent="0.25">
      <c r="A2300" t="s">
        <v>609</v>
      </c>
      <c r="B2300" t="s">
        <v>437</v>
      </c>
      <c r="C2300" s="2">
        <f>HYPERLINK("https://cao.dolgi.msk.ru/account/1011424364/", 1011424364)</f>
        <v>1011424364</v>
      </c>
      <c r="D2300">
        <v>90745.59</v>
      </c>
    </row>
    <row r="2301" spans="1:4" x14ac:dyDescent="0.25">
      <c r="A2301" t="s">
        <v>609</v>
      </c>
      <c r="B2301" t="s">
        <v>150</v>
      </c>
      <c r="C2301" s="2">
        <f>HYPERLINK("https://cao.dolgi.msk.ru/account/1011425674/", 1011425674)</f>
        <v>1011425674</v>
      </c>
      <c r="D2301">
        <v>17877.740000000002</v>
      </c>
    </row>
    <row r="2302" spans="1:4" x14ac:dyDescent="0.25">
      <c r="A2302" t="s">
        <v>609</v>
      </c>
      <c r="B2302" t="s">
        <v>99</v>
      </c>
      <c r="C2302" s="2">
        <f>HYPERLINK("https://cao.dolgi.msk.ru/account/1011425754/", 1011425754)</f>
        <v>1011425754</v>
      </c>
      <c r="D2302">
        <v>11727.92</v>
      </c>
    </row>
    <row r="2303" spans="1:4" x14ac:dyDescent="0.25">
      <c r="A2303" t="s">
        <v>609</v>
      </c>
      <c r="B2303" t="s">
        <v>554</v>
      </c>
      <c r="C2303" s="2">
        <f>HYPERLINK("https://cao.dolgi.msk.ru/account/1011425316/", 1011425316)</f>
        <v>1011425316</v>
      </c>
      <c r="D2303">
        <v>9205.26</v>
      </c>
    </row>
    <row r="2304" spans="1:4" x14ac:dyDescent="0.25">
      <c r="A2304" t="s">
        <v>609</v>
      </c>
      <c r="B2304" t="s">
        <v>194</v>
      </c>
      <c r="C2304" s="2">
        <f>HYPERLINK("https://cao.dolgi.msk.ru/account/1011425594/", 1011425594)</f>
        <v>1011425594</v>
      </c>
      <c r="D2304">
        <v>11894.62</v>
      </c>
    </row>
    <row r="2305" spans="1:4" x14ac:dyDescent="0.25">
      <c r="A2305" t="s">
        <v>609</v>
      </c>
      <c r="B2305" t="s">
        <v>139</v>
      </c>
      <c r="C2305" s="2">
        <f>HYPERLINK("https://cao.dolgi.msk.ru/account/1011425463/", 1011425463)</f>
        <v>1011425463</v>
      </c>
      <c r="D2305">
        <v>393486.05</v>
      </c>
    </row>
    <row r="2306" spans="1:4" x14ac:dyDescent="0.25">
      <c r="A2306" t="s">
        <v>609</v>
      </c>
      <c r="B2306" t="s">
        <v>611</v>
      </c>
      <c r="C2306" s="2">
        <f>HYPERLINK("https://cao.dolgi.msk.ru/account/1011424444/", 1011424444)</f>
        <v>1011424444</v>
      </c>
      <c r="D2306">
        <v>16712.63</v>
      </c>
    </row>
    <row r="2307" spans="1:4" x14ac:dyDescent="0.25">
      <c r="A2307" t="s">
        <v>609</v>
      </c>
      <c r="B2307" t="s">
        <v>440</v>
      </c>
      <c r="C2307" s="2">
        <f>HYPERLINK("https://cao.dolgi.msk.ru/account/1011425818/", 1011425818)</f>
        <v>1011425818</v>
      </c>
      <c r="D2307">
        <v>30061.52</v>
      </c>
    </row>
    <row r="2308" spans="1:4" x14ac:dyDescent="0.25">
      <c r="A2308" t="s">
        <v>609</v>
      </c>
      <c r="B2308" t="s">
        <v>612</v>
      </c>
      <c r="C2308" s="2">
        <f>HYPERLINK("https://cao.dolgi.msk.ru/account/1011425578/", 1011425578)</f>
        <v>1011425578</v>
      </c>
      <c r="D2308">
        <v>11045.53</v>
      </c>
    </row>
    <row r="2309" spans="1:4" x14ac:dyDescent="0.25">
      <c r="A2309" t="s">
        <v>609</v>
      </c>
      <c r="B2309" t="s">
        <v>62</v>
      </c>
      <c r="C2309" s="2">
        <f>HYPERLINK("https://cao.dolgi.msk.ru/account/1011510473/", 1011510473)</f>
        <v>1011510473</v>
      </c>
      <c r="D2309">
        <v>23881.759999999998</v>
      </c>
    </row>
    <row r="2310" spans="1:4" x14ac:dyDescent="0.25">
      <c r="A2310" t="s">
        <v>609</v>
      </c>
      <c r="B2310" t="s">
        <v>164</v>
      </c>
      <c r="C2310" s="2">
        <f>HYPERLINK("https://cao.dolgi.msk.ru/account/1011425391/", 1011425391)</f>
        <v>1011425391</v>
      </c>
      <c r="D2310">
        <v>12208.86</v>
      </c>
    </row>
    <row r="2311" spans="1:4" x14ac:dyDescent="0.25">
      <c r="A2311" t="s">
        <v>613</v>
      </c>
      <c r="B2311" t="s">
        <v>17</v>
      </c>
      <c r="C2311" s="2">
        <f>HYPERLINK("https://cao.dolgi.msk.ru/account/1011427709/", 1011427709)</f>
        <v>1011427709</v>
      </c>
      <c r="D2311">
        <v>12319.18</v>
      </c>
    </row>
    <row r="2312" spans="1:4" x14ac:dyDescent="0.25">
      <c r="A2312" t="s">
        <v>613</v>
      </c>
      <c r="B2312" t="s">
        <v>26</v>
      </c>
      <c r="C2312" s="2">
        <f>HYPERLINK("https://cao.dolgi.msk.ru/account/1011427776/", 1011427776)</f>
        <v>1011427776</v>
      </c>
      <c r="D2312">
        <v>11089.99</v>
      </c>
    </row>
    <row r="2313" spans="1:4" x14ac:dyDescent="0.25">
      <c r="A2313" t="s">
        <v>613</v>
      </c>
      <c r="B2313" t="s">
        <v>41</v>
      </c>
      <c r="C2313" s="2">
        <f>HYPERLINK("https://cao.dolgi.msk.ru/account/1011426669/", 1011426669)</f>
        <v>1011426669</v>
      </c>
      <c r="D2313">
        <v>50924.03</v>
      </c>
    </row>
    <row r="2314" spans="1:4" x14ac:dyDescent="0.25">
      <c r="A2314" t="s">
        <v>613</v>
      </c>
      <c r="B2314" t="s">
        <v>20</v>
      </c>
      <c r="C2314" s="2">
        <f>HYPERLINK("https://cao.dolgi.msk.ru/account/1011427493/", 1011427493)</f>
        <v>1011427493</v>
      </c>
      <c r="D2314">
        <v>15003.1</v>
      </c>
    </row>
    <row r="2315" spans="1:4" x14ac:dyDescent="0.25">
      <c r="A2315" t="s">
        <v>613</v>
      </c>
      <c r="B2315" t="s">
        <v>119</v>
      </c>
      <c r="C2315" s="2">
        <f>HYPERLINK("https://cao.dolgi.msk.ru/account/1011426802/", 1011426802)</f>
        <v>1011426802</v>
      </c>
      <c r="D2315">
        <v>10435.200000000001</v>
      </c>
    </row>
    <row r="2316" spans="1:4" x14ac:dyDescent="0.25">
      <c r="A2316" t="s">
        <v>613</v>
      </c>
      <c r="B2316" t="s">
        <v>141</v>
      </c>
      <c r="C2316" s="2">
        <f>HYPERLINK("https://cao.dolgi.msk.ru/account/1011427741/", 1011427741)</f>
        <v>1011427741</v>
      </c>
      <c r="D2316">
        <v>8019.18</v>
      </c>
    </row>
    <row r="2317" spans="1:4" x14ac:dyDescent="0.25">
      <c r="A2317" t="s">
        <v>613</v>
      </c>
      <c r="B2317" t="s">
        <v>120</v>
      </c>
      <c r="C2317" s="2">
        <f>HYPERLINK("https://cao.dolgi.msk.ru/account/1011427717/", 1011427717)</f>
        <v>1011427717</v>
      </c>
      <c r="D2317">
        <v>16064.76</v>
      </c>
    </row>
    <row r="2318" spans="1:4" x14ac:dyDescent="0.25">
      <c r="A2318" t="s">
        <v>613</v>
      </c>
      <c r="B2318" t="s">
        <v>188</v>
      </c>
      <c r="C2318" s="2">
        <f>HYPERLINK("https://cao.dolgi.msk.ru/account/1011427645/", 1011427645)</f>
        <v>1011427645</v>
      </c>
      <c r="D2318">
        <v>8643.3799999999992</v>
      </c>
    </row>
    <row r="2319" spans="1:4" x14ac:dyDescent="0.25">
      <c r="A2319" t="s">
        <v>613</v>
      </c>
      <c r="B2319" t="s">
        <v>342</v>
      </c>
      <c r="C2319" s="2">
        <f>HYPERLINK("https://cao.dolgi.msk.ru/account/1011426335/", 1011426335)</f>
        <v>1011426335</v>
      </c>
      <c r="D2319">
        <v>8054.35</v>
      </c>
    </row>
    <row r="2320" spans="1:4" x14ac:dyDescent="0.25">
      <c r="A2320" t="s">
        <v>613</v>
      </c>
      <c r="B2320" t="s">
        <v>89</v>
      </c>
      <c r="C2320" s="2">
        <f>HYPERLINK("https://cao.dolgi.msk.ru/account/1011426458/", 1011426458)</f>
        <v>1011426458</v>
      </c>
      <c r="D2320">
        <v>23558.98</v>
      </c>
    </row>
    <row r="2321" spans="1:4" x14ac:dyDescent="0.25">
      <c r="A2321" t="s">
        <v>613</v>
      </c>
      <c r="B2321" t="s">
        <v>57</v>
      </c>
      <c r="C2321" s="2">
        <f>HYPERLINK("https://cao.dolgi.msk.ru/account/1011426407/", 1011426407)</f>
        <v>1011426407</v>
      </c>
      <c r="D2321">
        <v>18719.830000000002</v>
      </c>
    </row>
    <row r="2322" spans="1:4" x14ac:dyDescent="0.25">
      <c r="A2322" t="s">
        <v>613</v>
      </c>
      <c r="B2322" t="s">
        <v>183</v>
      </c>
      <c r="C2322" s="2">
        <f>HYPERLINK("https://cao.dolgi.msk.ru/account/1011426036/", 1011426036)</f>
        <v>1011426036</v>
      </c>
      <c r="D2322">
        <v>13382.77</v>
      </c>
    </row>
    <row r="2323" spans="1:4" x14ac:dyDescent="0.25">
      <c r="A2323" t="s">
        <v>613</v>
      </c>
      <c r="B2323" t="s">
        <v>437</v>
      </c>
      <c r="C2323" s="2">
        <f>HYPERLINK("https://cao.dolgi.msk.ru/account/1011427258/", 1011427258)</f>
        <v>1011427258</v>
      </c>
      <c r="D2323">
        <v>13081.4</v>
      </c>
    </row>
    <row r="2324" spans="1:4" x14ac:dyDescent="0.25">
      <c r="A2324" t="s">
        <v>613</v>
      </c>
      <c r="B2324" t="s">
        <v>172</v>
      </c>
      <c r="C2324" s="2">
        <f>HYPERLINK("https://cao.dolgi.msk.ru/account/1011426634/", 1011426634)</f>
        <v>1011426634</v>
      </c>
      <c r="D2324">
        <v>37245.43</v>
      </c>
    </row>
    <row r="2325" spans="1:4" x14ac:dyDescent="0.25">
      <c r="A2325" t="s">
        <v>613</v>
      </c>
      <c r="B2325" t="s">
        <v>573</v>
      </c>
      <c r="C2325" s="2">
        <f>HYPERLINK("https://cao.dolgi.msk.ru/account/1011427813/", 1011427813)</f>
        <v>1011427813</v>
      </c>
      <c r="D2325">
        <v>12101.11</v>
      </c>
    </row>
    <row r="2326" spans="1:4" x14ac:dyDescent="0.25">
      <c r="A2326" t="s">
        <v>613</v>
      </c>
      <c r="B2326" t="s">
        <v>162</v>
      </c>
      <c r="C2326" s="2">
        <f>HYPERLINK("https://cao.dolgi.msk.ru/account/1011427389/", 1011427389)</f>
        <v>1011427389</v>
      </c>
      <c r="D2326">
        <v>31827.96</v>
      </c>
    </row>
    <row r="2327" spans="1:4" x14ac:dyDescent="0.25">
      <c r="A2327" t="s">
        <v>613</v>
      </c>
      <c r="B2327" t="s">
        <v>163</v>
      </c>
      <c r="C2327" s="2">
        <f>HYPERLINK("https://cao.dolgi.msk.ru/account/1011427362/", 1011427362)</f>
        <v>1011427362</v>
      </c>
      <c r="D2327">
        <v>2472.3000000000002</v>
      </c>
    </row>
    <row r="2328" spans="1:4" x14ac:dyDescent="0.25">
      <c r="A2328" t="s">
        <v>613</v>
      </c>
      <c r="B2328" t="s">
        <v>175</v>
      </c>
      <c r="C2328" s="2">
        <f>HYPERLINK("https://cao.dolgi.msk.ru/account/1011427178/", 1011427178)</f>
        <v>1011427178</v>
      </c>
      <c r="D2328">
        <v>19916.73</v>
      </c>
    </row>
    <row r="2329" spans="1:4" x14ac:dyDescent="0.25">
      <c r="A2329" t="s">
        <v>614</v>
      </c>
      <c r="B2329" t="s">
        <v>13</v>
      </c>
      <c r="C2329" s="2">
        <f>HYPERLINK("https://cao.dolgi.msk.ru/account/1011443805/", 1011443805)</f>
        <v>1011443805</v>
      </c>
      <c r="D2329">
        <v>78348.11</v>
      </c>
    </row>
    <row r="2330" spans="1:4" x14ac:dyDescent="0.25">
      <c r="A2330" t="s">
        <v>614</v>
      </c>
      <c r="B2330" t="s">
        <v>14</v>
      </c>
      <c r="C2330" s="2">
        <f>HYPERLINK("https://cao.dolgi.msk.ru/account/1011442714/", 1011442714)</f>
        <v>1011442714</v>
      </c>
      <c r="D2330">
        <v>656478.23</v>
      </c>
    </row>
    <row r="2331" spans="1:4" x14ac:dyDescent="0.25">
      <c r="A2331" t="s">
        <v>614</v>
      </c>
      <c r="B2331" t="s">
        <v>14</v>
      </c>
      <c r="C2331" s="2">
        <f>HYPERLINK("https://cao.dolgi.msk.ru/account/1011442917/", 1011442917)</f>
        <v>1011442917</v>
      </c>
      <c r="D2331">
        <v>112606.63</v>
      </c>
    </row>
    <row r="2332" spans="1:4" x14ac:dyDescent="0.25">
      <c r="A2332" t="s">
        <v>614</v>
      </c>
      <c r="B2332" t="s">
        <v>105</v>
      </c>
      <c r="C2332" s="2">
        <f>HYPERLINK("https://cao.dolgi.msk.ru/account/1011442829/", 1011442829)</f>
        <v>1011442829</v>
      </c>
      <c r="D2332">
        <v>4190.51</v>
      </c>
    </row>
    <row r="2333" spans="1:4" x14ac:dyDescent="0.25">
      <c r="A2333" t="s">
        <v>614</v>
      </c>
      <c r="B2333" t="s">
        <v>18</v>
      </c>
      <c r="C2333" s="2">
        <f>HYPERLINK("https://cao.dolgi.msk.ru/account/1011442992/", 1011442992)</f>
        <v>1011442992</v>
      </c>
      <c r="D2333">
        <v>7715.16</v>
      </c>
    </row>
    <row r="2334" spans="1:4" x14ac:dyDescent="0.25">
      <c r="A2334" t="s">
        <v>614</v>
      </c>
      <c r="B2334" t="s">
        <v>18</v>
      </c>
      <c r="C2334" s="2">
        <f>HYPERLINK("https://cao.dolgi.msk.ru/account/1011443178/", 1011443178)</f>
        <v>1011443178</v>
      </c>
      <c r="D2334">
        <v>218868.17</v>
      </c>
    </row>
    <row r="2335" spans="1:4" x14ac:dyDescent="0.25">
      <c r="A2335" t="s">
        <v>614</v>
      </c>
      <c r="B2335" t="s">
        <v>18</v>
      </c>
      <c r="C2335" s="2">
        <f>HYPERLINK("https://cao.dolgi.msk.ru/account/1011444103/", 1011444103)</f>
        <v>1011444103</v>
      </c>
      <c r="D2335">
        <v>434164.91</v>
      </c>
    </row>
    <row r="2336" spans="1:4" x14ac:dyDescent="0.25">
      <c r="A2336" t="s">
        <v>614</v>
      </c>
      <c r="B2336" t="s">
        <v>23</v>
      </c>
      <c r="C2336" s="2">
        <f>HYPERLINK("https://cao.dolgi.msk.ru/account/1011442677/", 1011442677)</f>
        <v>1011442677</v>
      </c>
      <c r="D2336">
        <v>20124.36</v>
      </c>
    </row>
    <row r="2337" spans="1:4" x14ac:dyDescent="0.25">
      <c r="A2337" t="s">
        <v>614</v>
      </c>
      <c r="B2337" t="s">
        <v>19</v>
      </c>
      <c r="C2337" s="2">
        <f>HYPERLINK("https://cao.dolgi.msk.ru/account/1011443856/", 1011443856)</f>
        <v>1011443856</v>
      </c>
      <c r="D2337">
        <v>457981.18</v>
      </c>
    </row>
    <row r="2338" spans="1:4" x14ac:dyDescent="0.25">
      <c r="A2338" t="s">
        <v>614</v>
      </c>
      <c r="B2338" t="s">
        <v>26</v>
      </c>
      <c r="C2338" s="2">
        <f>HYPERLINK("https://cao.dolgi.msk.ru/account/1011544745/", 1011544745)</f>
        <v>1011544745</v>
      </c>
      <c r="D2338">
        <v>5201.99</v>
      </c>
    </row>
    <row r="2339" spans="1:4" x14ac:dyDescent="0.25">
      <c r="A2339" t="s">
        <v>614</v>
      </c>
      <c r="B2339" t="s">
        <v>7</v>
      </c>
      <c r="C2339" s="2">
        <f>HYPERLINK("https://cao.dolgi.msk.ru/account/1011443354/", 1011443354)</f>
        <v>1011443354</v>
      </c>
      <c r="D2339">
        <v>6740.58</v>
      </c>
    </row>
    <row r="2340" spans="1:4" x14ac:dyDescent="0.25">
      <c r="A2340" t="s">
        <v>614</v>
      </c>
      <c r="B2340" t="s">
        <v>30</v>
      </c>
      <c r="C2340" s="2">
        <f>HYPERLINK("https://cao.dolgi.msk.ru/account/1011444138/", 1011444138)</f>
        <v>1011444138</v>
      </c>
      <c r="D2340">
        <v>39182.69</v>
      </c>
    </row>
    <row r="2341" spans="1:4" x14ac:dyDescent="0.25">
      <c r="A2341" t="s">
        <v>614</v>
      </c>
      <c r="B2341" t="s">
        <v>53</v>
      </c>
      <c r="C2341" s="2">
        <f>HYPERLINK("https://cao.dolgi.msk.ru/account/1011443194/", 1011443194)</f>
        <v>1011443194</v>
      </c>
      <c r="D2341">
        <v>18290.86</v>
      </c>
    </row>
    <row r="2342" spans="1:4" x14ac:dyDescent="0.25">
      <c r="A2342" t="s">
        <v>614</v>
      </c>
      <c r="B2342" t="s">
        <v>53</v>
      </c>
      <c r="C2342" s="2">
        <f>HYPERLINK("https://cao.dolgi.msk.ru/account/1011443362/", 1011443362)</f>
        <v>1011443362</v>
      </c>
      <c r="D2342">
        <v>31065.439999999999</v>
      </c>
    </row>
    <row r="2343" spans="1:4" x14ac:dyDescent="0.25">
      <c r="A2343" t="s">
        <v>614</v>
      </c>
      <c r="B2343" t="s">
        <v>53</v>
      </c>
      <c r="C2343" s="2">
        <f>HYPERLINK("https://cao.dolgi.msk.ru/account/1011443944/", 1011443944)</f>
        <v>1011443944</v>
      </c>
      <c r="D2343">
        <v>14260.52</v>
      </c>
    </row>
    <row r="2344" spans="1:4" x14ac:dyDescent="0.25">
      <c r="A2344" t="s">
        <v>614</v>
      </c>
      <c r="B2344" t="s">
        <v>44</v>
      </c>
      <c r="C2344" s="2">
        <f>HYPERLINK("https://cao.dolgi.msk.ru/account/1011541237/", 1011541237)</f>
        <v>1011541237</v>
      </c>
      <c r="D2344">
        <v>37363.410000000003</v>
      </c>
    </row>
    <row r="2345" spans="1:4" x14ac:dyDescent="0.25">
      <c r="A2345" t="s">
        <v>614</v>
      </c>
      <c r="B2345" t="s">
        <v>119</v>
      </c>
      <c r="C2345" s="2">
        <f>HYPERLINK("https://cao.dolgi.msk.ru/account/1011442837/", 1011442837)</f>
        <v>1011442837</v>
      </c>
      <c r="D2345">
        <v>11628.33</v>
      </c>
    </row>
    <row r="2346" spans="1:4" x14ac:dyDescent="0.25">
      <c r="A2346" t="s">
        <v>614</v>
      </c>
      <c r="B2346" t="s">
        <v>188</v>
      </c>
      <c r="C2346" s="2">
        <f>HYPERLINK("https://cao.dolgi.msk.ru/account/1011443186/", 1011443186)</f>
        <v>1011443186</v>
      </c>
      <c r="D2346">
        <v>17708.59</v>
      </c>
    </row>
    <row r="2347" spans="1:4" x14ac:dyDescent="0.25">
      <c r="A2347" t="s">
        <v>614</v>
      </c>
      <c r="B2347" t="s">
        <v>110</v>
      </c>
      <c r="C2347" s="2">
        <f>HYPERLINK("https://cao.dolgi.msk.ru/account/1011443979/", 1011443979)</f>
        <v>1011443979</v>
      </c>
      <c r="D2347">
        <v>38181.129999999997</v>
      </c>
    </row>
    <row r="2348" spans="1:4" x14ac:dyDescent="0.25">
      <c r="A2348" t="s">
        <v>614</v>
      </c>
      <c r="B2348" t="s">
        <v>230</v>
      </c>
      <c r="C2348" s="2">
        <f>HYPERLINK("https://cao.dolgi.msk.ru/account/1011443661/", 1011443661)</f>
        <v>1011443661</v>
      </c>
      <c r="D2348">
        <v>12856.88</v>
      </c>
    </row>
    <row r="2349" spans="1:4" x14ac:dyDescent="0.25">
      <c r="A2349" t="s">
        <v>614</v>
      </c>
      <c r="B2349" t="s">
        <v>143</v>
      </c>
      <c r="C2349" s="2">
        <f>HYPERLINK("https://cao.dolgi.msk.ru/account/1011442765/", 1011442765)</f>
        <v>1011442765</v>
      </c>
      <c r="D2349">
        <v>133999.85</v>
      </c>
    </row>
    <row r="2350" spans="1:4" x14ac:dyDescent="0.25">
      <c r="A2350" t="s">
        <v>614</v>
      </c>
      <c r="B2350" t="s">
        <v>89</v>
      </c>
      <c r="C2350" s="2">
        <f>HYPERLINK("https://cao.dolgi.msk.ru/account/1011442896/", 1011442896)</f>
        <v>1011442896</v>
      </c>
      <c r="D2350">
        <v>26326.15</v>
      </c>
    </row>
    <row r="2351" spans="1:4" x14ac:dyDescent="0.25">
      <c r="A2351" t="s">
        <v>614</v>
      </c>
      <c r="B2351" t="s">
        <v>145</v>
      </c>
      <c r="C2351" s="2">
        <f>HYPERLINK("https://cao.dolgi.msk.ru/account/1011442749/", 1011442749)</f>
        <v>1011442749</v>
      </c>
      <c r="D2351">
        <v>13328.85</v>
      </c>
    </row>
    <row r="2352" spans="1:4" x14ac:dyDescent="0.25">
      <c r="A2352" t="s">
        <v>614</v>
      </c>
      <c r="B2352" t="s">
        <v>192</v>
      </c>
      <c r="C2352" s="2">
        <f>HYPERLINK("https://cao.dolgi.msk.ru/account/1011442589/", 1011442589)</f>
        <v>1011442589</v>
      </c>
      <c r="D2352">
        <v>4566.6499999999996</v>
      </c>
    </row>
    <row r="2353" spans="1:4" x14ac:dyDescent="0.25">
      <c r="A2353" t="s">
        <v>614</v>
      </c>
      <c r="B2353" t="s">
        <v>57</v>
      </c>
      <c r="C2353" s="2">
        <f>HYPERLINK("https://cao.dolgi.msk.ru/account/1011442706/", 1011442706)</f>
        <v>1011442706</v>
      </c>
      <c r="D2353">
        <v>20877.900000000001</v>
      </c>
    </row>
    <row r="2354" spans="1:4" x14ac:dyDescent="0.25">
      <c r="A2354" t="s">
        <v>614</v>
      </c>
      <c r="B2354" t="s">
        <v>240</v>
      </c>
      <c r="C2354" s="2">
        <f>HYPERLINK("https://cao.dolgi.msk.ru/account/1011443143/", 1011443143)</f>
        <v>1011443143</v>
      </c>
      <c r="D2354">
        <v>38364.6</v>
      </c>
    </row>
    <row r="2355" spans="1:4" x14ac:dyDescent="0.25">
      <c r="A2355" t="s">
        <v>614</v>
      </c>
      <c r="B2355" t="s">
        <v>59</v>
      </c>
      <c r="C2355" s="2">
        <f>HYPERLINK("https://cao.dolgi.msk.ru/account/1011442984/", 1011442984)</f>
        <v>1011442984</v>
      </c>
      <c r="D2355">
        <v>73118.2</v>
      </c>
    </row>
    <row r="2356" spans="1:4" x14ac:dyDescent="0.25">
      <c r="A2356" t="s">
        <v>614</v>
      </c>
      <c r="B2356" t="s">
        <v>103</v>
      </c>
      <c r="C2356" s="2">
        <f>HYPERLINK("https://cao.dolgi.msk.ru/account/1011443821/", 1011443821)</f>
        <v>1011443821</v>
      </c>
      <c r="D2356">
        <v>18346.39</v>
      </c>
    </row>
    <row r="2357" spans="1:4" x14ac:dyDescent="0.25">
      <c r="A2357" t="s">
        <v>614</v>
      </c>
      <c r="B2357" t="s">
        <v>170</v>
      </c>
      <c r="C2357" s="2">
        <f>HYPERLINK("https://cao.dolgi.msk.ru/account/1011443477/", 1011443477)</f>
        <v>1011443477</v>
      </c>
      <c r="D2357">
        <v>8769.69</v>
      </c>
    </row>
    <row r="2358" spans="1:4" x14ac:dyDescent="0.25">
      <c r="A2358" t="s">
        <v>614</v>
      </c>
      <c r="B2358" t="s">
        <v>184</v>
      </c>
      <c r="C2358" s="2">
        <f>HYPERLINK("https://cao.dolgi.msk.ru/account/1011442968/", 1011442968)</f>
        <v>1011442968</v>
      </c>
      <c r="D2358">
        <v>10503.34</v>
      </c>
    </row>
    <row r="2359" spans="1:4" x14ac:dyDescent="0.25">
      <c r="A2359" t="s">
        <v>614</v>
      </c>
      <c r="B2359" t="s">
        <v>123</v>
      </c>
      <c r="C2359" s="2">
        <f>HYPERLINK("https://cao.dolgi.msk.ru/account/1011442976/", 1011442976)</f>
        <v>1011442976</v>
      </c>
      <c r="D2359">
        <v>50679.89</v>
      </c>
    </row>
    <row r="2360" spans="1:4" x14ac:dyDescent="0.25">
      <c r="A2360" t="s">
        <v>614</v>
      </c>
      <c r="B2360" t="s">
        <v>96</v>
      </c>
      <c r="C2360" s="2">
        <f>HYPERLINK("https://cao.dolgi.msk.ru/account/1011443936/", 1011443936)</f>
        <v>1011443936</v>
      </c>
      <c r="D2360">
        <v>6738.29</v>
      </c>
    </row>
    <row r="2361" spans="1:4" x14ac:dyDescent="0.25">
      <c r="A2361" t="s">
        <v>614</v>
      </c>
      <c r="B2361" t="s">
        <v>135</v>
      </c>
      <c r="C2361" s="2">
        <f>HYPERLINK("https://cao.dolgi.msk.ru/account/1011443581/", 1011443581)</f>
        <v>1011443581</v>
      </c>
      <c r="D2361">
        <v>48865.69</v>
      </c>
    </row>
    <row r="2362" spans="1:4" x14ac:dyDescent="0.25">
      <c r="A2362" t="s">
        <v>615</v>
      </c>
      <c r="B2362" t="s">
        <v>10</v>
      </c>
      <c r="C2362" s="2">
        <f>HYPERLINK("https://cao.dolgi.msk.ru/account/1011429034/", 1011429034)</f>
        <v>1011429034</v>
      </c>
      <c r="D2362">
        <v>9223.99</v>
      </c>
    </row>
    <row r="2363" spans="1:4" x14ac:dyDescent="0.25">
      <c r="A2363" t="s">
        <v>615</v>
      </c>
      <c r="B2363" t="s">
        <v>16</v>
      </c>
      <c r="C2363" s="2">
        <f>HYPERLINK("https://cao.dolgi.msk.ru/account/1011428875/", 1011428875)</f>
        <v>1011428875</v>
      </c>
      <c r="D2363">
        <v>7362.79</v>
      </c>
    </row>
    <row r="2364" spans="1:4" x14ac:dyDescent="0.25">
      <c r="A2364" t="s">
        <v>615</v>
      </c>
      <c r="B2364" t="s">
        <v>46</v>
      </c>
      <c r="C2364" s="2">
        <f>HYPERLINK("https://cao.dolgi.msk.ru/account/1011428891/", 1011428891)</f>
        <v>1011428891</v>
      </c>
      <c r="D2364">
        <v>13025.49</v>
      </c>
    </row>
    <row r="2365" spans="1:4" x14ac:dyDescent="0.25">
      <c r="A2365" t="s">
        <v>615</v>
      </c>
      <c r="B2365" t="s">
        <v>105</v>
      </c>
      <c r="C2365" s="2">
        <f>HYPERLINK("https://cao.dolgi.msk.ru/account/1011428787/", 1011428787)</f>
        <v>1011428787</v>
      </c>
      <c r="D2365">
        <v>7317.85</v>
      </c>
    </row>
    <row r="2366" spans="1:4" x14ac:dyDescent="0.25">
      <c r="A2366" t="s">
        <v>615</v>
      </c>
      <c r="B2366" t="s">
        <v>20</v>
      </c>
      <c r="C2366" s="2">
        <f>HYPERLINK("https://cao.dolgi.msk.ru/account/1011428672/", 1011428672)</f>
        <v>1011428672</v>
      </c>
      <c r="D2366">
        <v>10683.34</v>
      </c>
    </row>
    <row r="2367" spans="1:4" x14ac:dyDescent="0.25">
      <c r="A2367" t="s">
        <v>615</v>
      </c>
      <c r="B2367" t="s">
        <v>21</v>
      </c>
      <c r="C2367" s="2">
        <f>HYPERLINK("https://cao.dolgi.msk.ru/account/1011428592/", 1011428592)</f>
        <v>1011428592</v>
      </c>
      <c r="D2367">
        <v>17004.490000000002</v>
      </c>
    </row>
    <row r="2368" spans="1:4" x14ac:dyDescent="0.25">
      <c r="A2368" t="s">
        <v>615</v>
      </c>
      <c r="B2368" t="s">
        <v>42</v>
      </c>
      <c r="C2368" s="2">
        <f>HYPERLINK("https://cao.dolgi.msk.ru/account/1011428816/", 1011428816)</f>
        <v>1011428816</v>
      </c>
      <c r="D2368">
        <v>11350.04</v>
      </c>
    </row>
    <row r="2369" spans="1:4" x14ac:dyDescent="0.25">
      <c r="A2369" t="s">
        <v>615</v>
      </c>
      <c r="B2369" t="s">
        <v>141</v>
      </c>
      <c r="C2369" s="2">
        <f>HYPERLINK("https://cao.dolgi.msk.ru/account/1011428058/", 1011428058)</f>
        <v>1011428058</v>
      </c>
      <c r="D2369">
        <v>26183.72</v>
      </c>
    </row>
    <row r="2370" spans="1:4" x14ac:dyDescent="0.25">
      <c r="A2370" t="s">
        <v>615</v>
      </c>
      <c r="B2370" t="s">
        <v>188</v>
      </c>
      <c r="C2370" s="2">
        <f>HYPERLINK("https://cao.dolgi.msk.ru/account/1011429114/", 1011429114)</f>
        <v>1011429114</v>
      </c>
      <c r="D2370">
        <v>8935.68</v>
      </c>
    </row>
    <row r="2371" spans="1:4" x14ac:dyDescent="0.25">
      <c r="A2371" t="s">
        <v>615</v>
      </c>
      <c r="B2371" t="s">
        <v>87</v>
      </c>
      <c r="C2371" s="2">
        <f>HYPERLINK("https://cao.dolgi.msk.ru/account/1011429245/", 1011429245)</f>
        <v>1011429245</v>
      </c>
      <c r="D2371">
        <v>13398.78</v>
      </c>
    </row>
    <row r="2372" spans="1:4" x14ac:dyDescent="0.25">
      <c r="A2372" t="s">
        <v>615</v>
      </c>
      <c r="B2372" t="s">
        <v>110</v>
      </c>
      <c r="C2372" s="2">
        <f>HYPERLINK("https://cao.dolgi.msk.ru/account/1011429149/", 1011429149)</f>
        <v>1011429149</v>
      </c>
      <c r="D2372">
        <v>7325.31</v>
      </c>
    </row>
    <row r="2373" spans="1:4" x14ac:dyDescent="0.25">
      <c r="A2373" t="s">
        <v>615</v>
      </c>
      <c r="B2373" t="s">
        <v>110</v>
      </c>
      <c r="C2373" s="2">
        <f>HYPERLINK("https://cao.dolgi.msk.ru/account/1011429229/", 1011429229)</f>
        <v>1011429229</v>
      </c>
      <c r="D2373">
        <v>35853.22</v>
      </c>
    </row>
    <row r="2374" spans="1:4" x14ac:dyDescent="0.25">
      <c r="A2374" t="s">
        <v>615</v>
      </c>
      <c r="B2374" t="s">
        <v>342</v>
      </c>
      <c r="C2374" s="2">
        <f>HYPERLINK("https://cao.dolgi.msk.ru/account/1011428365/", 1011428365)</f>
        <v>1011428365</v>
      </c>
      <c r="D2374">
        <v>9558.48</v>
      </c>
    </row>
    <row r="2375" spans="1:4" x14ac:dyDescent="0.25">
      <c r="A2375" t="s">
        <v>615</v>
      </c>
      <c r="B2375" t="s">
        <v>192</v>
      </c>
      <c r="C2375" s="2">
        <f>HYPERLINK("https://cao.dolgi.msk.ru/account/1011429261/", 1011429261)</f>
        <v>1011429261</v>
      </c>
      <c r="D2375">
        <v>7927.11</v>
      </c>
    </row>
    <row r="2376" spans="1:4" x14ac:dyDescent="0.25">
      <c r="A2376" t="s">
        <v>615</v>
      </c>
      <c r="B2376" t="s">
        <v>78</v>
      </c>
      <c r="C2376" s="2">
        <f>HYPERLINK("https://cao.dolgi.msk.ru/account/1011428074/", 1011428074)</f>
        <v>1011428074</v>
      </c>
      <c r="D2376">
        <v>4718.63</v>
      </c>
    </row>
    <row r="2377" spans="1:4" x14ac:dyDescent="0.25">
      <c r="A2377" t="s">
        <v>615</v>
      </c>
      <c r="B2377" t="s">
        <v>58</v>
      </c>
      <c r="C2377" s="2">
        <f>HYPERLINK("https://cao.dolgi.msk.ru/account/1011428023/", 1011428023)</f>
        <v>1011428023</v>
      </c>
      <c r="D2377">
        <v>7099.01</v>
      </c>
    </row>
    <row r="2378" spans="1:4" x14ac:dyDescent="0.25">
      <c r="A2378" t="s">
        <v>615</v>
      </c>
      <c r="B2378" t="s">
        <v>82</v>
      </c>
      <c r="C2378" s="2">
        <f>HYPERLINK("https://cao.dolgi.msk.ru/account/1011428867/", 1011428867)</f>
        <v>1011428867</v>
      </c>
      <c r="D2378">
        <v>9121.52</v>
      </c>
    </row>
    <row r="2379" spans="1:4" x14ac:dyDescent="0.25">
      <c r="A2379" t="s">
        <v>615</v>
      </c>
      <c r="B2379" t="s">
        <v>159</v>
      </c>
      <c r="C2379" s="2">
        <f>HYPERLINK("https://cao.dolgi.msk.ru/account/1011428218/", 1011428218)</f>
        <v>1011428218</v>
      </c>
      <c r="D2379">
        <v>23801.73</v>
      </c>
    </row>
    <row r="2380" spans="1:4" x14ac:dyDescent="0.25">
      <c r="A2380" t="s">
        <v>616</v>
      </c>
      <c r="B2380" t="s">
        <v>13</v>
      </c>
      <c r="C2380" s="2">
        <f>HYPERLINK("https://cao.dolgi.msk.ru/account/1011370693/", 1011370693)</f>
        <v>1011370693</v>
      </c>
      <c r="D2380">
        <v>7140.07</v>
      </c>
    </row>
    <row r="2381" spans="1:4" x14ac:dyDescent="0.25">
      <c r="A2381" t="s">
        <v>616</v>
      </c>
      <c r="B2381" t="s">
        <v>10</v>
      </c>
      <c r="C2381" s="2">
        <f>HYPERLINK("https://cao.dolgi.msk.ru/account/1011371274/", 1011371274)</f>
        <v>1011371274</v>
      </c>
      <c r="D2381">
        <v>78409.56</v>
      </c>
    </row>
    <row r="2382" spans="1:4" x14ac:dyDescent="0.25">
      <c r="A2382" t="s">
        <v>616</v>
      </c>
      <c r="B2382" t="s">
        <v>28</v>
      </c>
      <c r="C2382" s="2">
        <f>HYPERLINK("https://cao.dolgi.msk.ru/account/1011371303/", 1011371303)</f>
        <v>1011371303</v>
      </c>
      <c r="D2382">
        <v>19865.740000000002</v>
      </c>
    </row>
    <row r="2383" spans="1:4" x14ac:dyDescent="0.25">
      <c r="A2383" t="s">
        <v>616</v>
      </c>
      <c r="B2383" t="s">
        <v>16</v>
      </c>
      <c r="C2383" s="2">
        <f>HYPERLINK("https://cao.dolgi.msk.ru/account/1011371194/", 1011371194)</f>
        <v>1011371194</v>
      </c>
      <c r="D2383">
        <v>68858.960000000006</v>
      </c>
    </row>
    <row r="2384" spans="1:4" x14ac:dyDescent="0.25">
      <c r="A2384" t="s">
        <v>616</v>
      </c>
      <c r="B2384" t="s">
        <v>52</v>
      </c>
      <c r="C2384" s="2">
        <f>HYPERLINK("https://cao.dolgi.msk.ru/account/1011370669/", 1011370669)</f>
        <v>1011370669</v>
      </c>
      <c r="D2384">
        <v>13168.2</v>
      </c>
    </row>
    <row r="2385" spans="1:4" x14ac:dyDescent="0.25">
      <c r="A2385" t="s">
        <v>616</v>
      </c>
      <c r="B2385" t="s">
        <v>31</v>
      </c>
      <c r="C2385" s="2">
        <f>HYPERLINK("https://cao.dolgi.msk.ru/account/1011371493/", 1011371493)</f>
        <v>1011371493</v>
      </c>
      <c r="D2385">
        <v>6059.48</v>
      </c>
    </row>
    <row r="2386" spans="1:4" x14ac:dyDescent="0.25">
      <c r="A2386" t="s">
        <v>616</v>
      </c>
      <c r="B2386" t="s">
        <v>54</v>
      </c>
      <c r="C2386" s="2">
        <f>HYPERLINK("https://cao.dolgi.msk.ru/account/1011370861/", 1011370861)</f>
        <v>1011370861</v>
      </c>
      <c r="D2386">
        <v>21977.84</v>
      </c>
    </row>
    <row r="2387" spans="1:4" x14ac:dyDescent="0.25">
      <c r="A2387" t="s">
        <v>616</v>
      </c>
      <c r="B2387" t="s">
        <v>35</v>
      </c>
      <c r="C2387" s="2">
        <f>HYPERLINK("https://cao.dolgi.msk.ru/account/1011370845/", 1011370845)</f>
        <v>1011370845</v>
      </c>
      <c r="D2387">
        <v>5003.53</v>
      </c>
    </row>
    <row r="2388" spans="1:4" x14ac:dyDescent="0.25">
      <c r="A2388" t="s">
        <v>616</v>
      </c>
      <c r="B2388" t="s">
        <v>188</v>
      </c>
      <c r="C2388" s="2">
        <f>HYPERLINK("https://cao.dolgi.msk.ru/account/1011370976/", 1011370976)</f>
        <v>1011370976</v>
      </c>
      <c r="D2388">
        <v>23106.25</v>
      </c>
    </row>
    <row r="2389" spans="1:4" x14ac:dyDescent="0.25">
      <c r="A2389" t="s">
        <v>616</v>
      </c>
      <c r="B2389" t="s">
        <v>121</v>
      </c>
      <c r="C2389" s="2">
        <f>HYPERLINK("https://cao.dolgi.msk.ru/account/1011370626/", 1011370626)</f>
        <v>1011370626</v>
      </c>
      <c r="D2389">
        <v>59300.77</v>
      </c>
    </row>
    <row r="2390" spans="1:4" x14ac:dyDescent="0.25">
      <c r="A2390" t="s">
        <v>616</v>
      </c>
      <c r="B2390" t="s">
        <v>55</v>
      </c>
      <c r="C2390" s="2">
        <f>HYPERLINK("https://cao.dolgi.msk.ru/account/1011371098/", 1011371098)</f>
        <v>1011371098</v>
      </c>
      <c r="D2390">
        <v>6502.21</v>
      </c>
    </row>
    <row r="2391" spans="1:4" x14ac:dyDescent="0.25">
      <c r="A2391" t="s">
        <v>617</v>
      </c>
      <c r="B2391" t="s">
        <v>65</v>
      </c>
      <c r="C2391" s="2">
        <f>HYPERLINK("https://cao.dolgi.msk.ru/account/1011317438/", 1011317438)</f>
        <v>1011317438</v>
      </c>
      <c r="D2391">
        <v>21896.03</v>
      </c>
    </row>
    <row r="2392" spans="1:4" x14ac:dyDescent="0.25">
      <c r="A2392" t="s">
        <v>617</v>
      </c>
      <c r="B2392" t="s">
        <v>30</v>
      </c>
      <c r="C2392" s="2">
        <f>HYPERLINK("https://cao.dolgi.msk.ru/account/1011316339/", 1011316339)</f>
        <v>1011316339</v>
      </c>
      <c r="D2392">
        <v>33776.01</v>
      </c>
    </row>
    <row r="2393" spans="1:4" x14ac:dyDescent="0.25">
      <c r="A2393" t="s">
        <v>617</v>
      </c>
      <c r="B2393" t="s">
        <v>141</v>
      </c>
      <c r="C2393" s="2">
        <f>HYPERLINK("https://cao.dolgi.msk.ru/account/1011316291/", 1011316291)</f>
        <v>1011316291</v>
      </c>
      <c r="D2393">
        <v>13306.94</v>
      </c>
    </row>
    <row r="2394" spans="1:4" x14ac:dyDescent="0.25">
      <c r="A2394" t="s">
        <v>617</v>
      </c>
      <c r="B2394" t="s">
        <v>54</v>
      </c>
      <c r="C2394" s="2">
        <f>HYPERLINK("https://cao.dolgi.msk.ru/account/1011317323/", 1011317323)</f>
        <v>1011317323</v>
      </c>
      <c r="D2394">
        <v>11663.16</v>
      </c>
    </row>
    <row r="2395" spans="1:4" x14ac:dyDescent="0.25">
      <c r="A2395" t="s">
        <v>617</v>
      </c>
      <c r="B2395" t="s">
        <v>192</v>
      </c>
      <c r="C2395" s="2">
        <f>HYPERLINK("https://cao.dolgi.msk.ru/account/1011318246/", 1011318246)</f>
        <v>1011318246</v>
      </c>
      <c r="D2395">
        <v>18213.54</v>
      </c>
    </row>
    <row r="2396" spans="1:4" x14ac:dyDescent="0.25">
      <c r="A2396" t="s">
        <v>617</v>
      </c>
      <c r="B2396" t="s">
        <v>90</v>
      </c>
      <c r="C2396" s="2">
        <f>HYPERLINK("https://cao.dolgi.msk.ru/account/1011317331/", 1011317331)</f>
        <v>1011317331</v>
      </c>
      <c r="D2396">
        <v>7894.95</v>
      </c>
    </row>
    <row r="2397" spans="1:4" x14ac:dyDescent="0.25">
      <c r="A2397" t="s">
        <v>617</v>
      </c>
      <c r="B2397" t="s">
        <v>78</v>
      </c>
      <c r="C2397" s="2">
        <f>HYPERLINK("https://cao.dolgi.msk.ru/account/1011316216/", 1011316216)</f>
        <v>1011316216</v>
      </c>
      <c r="D2397">
        <v>14718.5</v>
      </c>
    </row>
    <row r="2398" spans="1:4" x14ac:dyDescent="0.25">
      <c r="A2398" t="s">
        <v>617</v>
      </c>
      <c r="B2398" t="s">
        <v>180</v>
      </c>
      <c r="C2398" s="2">
        <f>HYPERLINK("https://cao.dolgi.msk.ru/account/1011317139/", 1011317139)</f>
        <v>1011317139</v>
      </c>
      <c r="D2398">
        <v>17294.099999999999</v>
      </c>
    </row>
    <row r="2399" spans="1:4" x14ac:dyDescent="0.25">
      <c r="A2399" t="s">
        <v>617</v>
      </c>
      <c r="B2399" t="s">
        <v>92</v>
      </c>
      <c r="C2399" s="2">
        <f>HYPERLINK("https://cao.dolgi.msk.ru/account/1011317315/", 1011317315)</f>
        <v>1011317315</v>
      </c>
      <c r="D2399">
        <v>1289.8499999999999</v>
      </c>
    </row>
    <row r="2400" spans="1:4" x14ac:dyDescent="0.25">
      <c r="A2400" t="s">
        <v>617</v>
      </c>
      <c r="B2400" t="s">
        <v>92</v>
      </c>
      <c r="C2400" s="2">
        <f>HYPERLINK("https://cao.dolgi.msk.ru/account/1011317737/", 1011317737)</f>
        <v>1011317737</v>
      </c>
      <c r="D2400">
        <v>9556.9</v>
      </c>
    </row>
    <row r="2401" spans="1:4" x14ac:dyDescent="0.25">
      <c r="A2401" t="s">
        <v>617</v>
      </c>
      <c r="B2401" t="s">
        <v>114</v>
      </c>
      <c r="C2401" s="2">
        <f>HYPERLINK("https://cao.dolgi.msk.ru/account/1011317294/", 1011317294)</f>
        <v>1011317294</v>
      </c>
      <c r="D2401">
        <v>28685.439999999999</v>
      </c>
    </row>
    <row r="2402" spans="1:4" x14ac:dyDescent="0.25">
      <c r="A2402" t="s">
        <v>617</v>
      </c>
      <c r="B2402" t="s">
        <v>618</v>
      </c>
      <c r="C2402" s="2">
        <f>HYPERLINK("https://cao.dolgi.msk.ru/account/1011316435/", 1011316435)</f>
        <v>1011316435</v>
      </c>
      <c r="D2402">
        <v>10097.629999999999</v>
      </c>
    </row>
    <row r="2403" spans="1:4" x14ac:dyDescent="0.25">
      <c r="A2403" t="s">
        <v>617</v>
      </c>
      <c r="B2403" t="s">
        <v>618</v>
      </c>
      <c r="C2403" s="2">
        <f>HYPERLINK("https://cao.dolgi.msk.ru/account/1011317876/", 1011317876)</f>
        <v>1011317876</v>
      </c>
      <c r="D2403">
        <v>4474.0200000000004</v>
      </c>
    </row>
    <row r="2404" spans="1:4" x14ac:dyDescent="0.25">
      <c r="A2404" t="s">
        <v>617</v>
      </c>
      <c r="B2404" t="s">
        <v>619</v>
      </c>
      <c r="C2404" s="2">
        <f>HYPERLINK("https://cao.dolgi.msk.ru/account/1011316857/", 1011316857)</f>
        <v>1011316857</v>
      </c>
      <c r="D2404">
        <v>26279.57</v>
      </c>
    </row>
    <row r="2405" spans="1:4" x14ac:dyDescent="0.25">
      <c r="A2405" t="s">
        <v>617</v>
      </c>
      <c r="B2405" t="s">
        <v>136</v>
      </c>
      <c r="C2405" s="2">
        <f>HYPERLINK("https://cao.dolgi.msk.ru/account/1011318211/", 1011318211)</f>
        <v>1011318211</v>
      </c>
      <c r="D2405">
        <v>41437.120000000003</v>
      </c>
    </row>
    <row r="2406" spans="1:4" x14ac:dyDescent="0.25">
      <c r="A2406" t="s">
        <v>617</v>
      </c>
      <c r="B2406" t="s">
        <v>620</v>
      </c>
      <c r="C2406" s="2">
        <f>HYPERLINK("https://cao.dolgi.msk.ru/account/1011518029/", 1011518029)</f>
        <v>1011518029</v>
      </c>
      <c r="D2406">
        <v>14236.47</v>
      </c>
    </row>
    <row r="2407" spans="1:4" x14ac:dyDescent="0.25">
      <c r="A2407" t="s">
        <v>617</v>
      </c>
      <c r="B2407" t="s">
        <v>555</v>
      </c>
      <c r="C2407" s="2">
        <f>HYPERLINK("https://cao.dolgi.msk.ru/account/1011316099/", 1011316099)</f>
        <v>1011316099</v>
      </c>
      <c r="D2407">
        <v>11143.7</v>
      </c>
    </row>
    <row r="2408" spans="1:4" x14ac:dyDescent="0.25">
      <c r="A2408" t="s">
        <v>617</v>
      </c>
      <c r="B2408" t="s">
        <v>286</v>
      </c>
      <c r="C2408" s="2">
        <f>HYPERLINK("https://cao.dolgi.msk.ru/account/1011316275/", 1011316275)</f>
        <v>1011316275</v>
      </c>
      <c r="D2408">
        <v>38502.160000000003</v>
      </c>
    </row>
    <row r="2409" spans="1:4" x14ac:dyDescent="0.25">
      <c r="A2409" t="s">
        <v>617</v>
      </c>
      <c r="B2409" t="s">
        <v>66</v>
      </c>
      <c r="C2409" s="2">
        <f>HYPERLINK("https://cao.dolgi.msk.ru/account/1011316638/", 1011316638)</f>
        <v>1011316638</v>
      </c>
      <c r="D2409">
        <v>1005424.08</v>
      </c>
    </row>
    <row r="2410" spans="1:4" x14ac:dyDescent="0.25">
      <c r="A2410" t="s">
        <v>617</v>
      </c>
      <c r="B2410" t="s">
        <v>66</v>
      </c>
      <c r="C2410" s="2">
        <f>HYPERLINK("https://cao.dolgi.msk.ru/account/1011318166/", 1011318166)</f>
        <v>1011318166</v>
      </c>
      <c r="D2410">
        <v>266783.3</v>
      </c>
    </row>
    <row r="2411" spans="1:4" x14ac:dyDescent="0.25">
      <c r="A2411" t="s">
        <v>617</v>
      </c>
      <c r="B2411" t="s">
        <v>621</v>
      </c>
      <c r="C2411" s="2">
        <f>HYPERLINK("https://cao.dolgi.msk.ru/account/1011316101/", 1011316101)</f>
        <v>1011316101</v>
      </c>
      <c r="D2411">
        <v>13088.66</v>
      </c>
    </row>
    <row r="2412" spans="1:4" x14ac:dyDescent="0.25">
      <c r="A2412" t="s">
        <v>617</v>
      </c>
      <c r="B2412" t="s">
        <v>441</v>
      </c>
      <c r="C2412" s="2">
        <f>HYPERLINK("https://cao.dolgi.msk.ru/account/1011317411/", 1011317411)</f>
        <v>1011317411</v>
      </c>
      <c r="D2412">
        <v>18441.12</v>
      </c>
    </row>
    <row r="2413" spans="1:4" x14ac:dyDescent="0.25">
      <c r="A2413" t="s">
        <v>622</v>
      </c>
      <c r="B2413" t="s">
        <v>13</v>
      </c>
      <c r="C2413" s="2">
        <f>HYPERLINK("https://cao.dolgi.msk.ru/account/1011480569/", 1011480569)</f>
        <v>1011480569</v>
      </c>
      <c r="D2413">
        <v>9912.92</v>
      </c>
    </row>
    <row r="2414" spans="1:4" x14ac:dyDescent="0.25">
      <c r="A2414" t="s">
        <v>622</v>
      </c>
      <c r="B2414" t="s">
        <v>28</v>
      </c>
      <c r="C2414" s="2">
        <f>HYPERLINK("https://cao.dolgi.msk.ru/account/1011481596/", 1011481596)</f>
        <v>1011481596</v>
      </c>
      <c r="D2414">
        <v>26735.66</v>
      </c>
    </row>
    <row r="2415" spans="1:4" x14ac:dyDescent="0.25">
      <c r="A2415" t="s">
        <v>622</v>
      </c>
      <c r="B2415" t="s">
        <v>108</v>
      </c>
      <c r="C2415" s="2">
        <f>HYPERLINK("https://cao.dolgi.msk.ru/account/1011481262/", 1011481262)</f>
        <v>1011481262</v>
      </c>
      <c r="D2415">
        <v>9375.1299999999992</v>
      </c>
    </row>
    <row r="2416" spans="1:4" x14ac:dyDescent="0.25">
      <c r="A2416" t="s">
        <v>622</v>
      </c>
      <c r="B2416" t="s">
        <v>49</v>
      </c>
      <c r="C2416" s="2">
        <f>HYPERLINK("https://cao.dolgi.msk.ru/account/1011481297/", 1011481297)</f>
        <v>1011481297</v>
      </c>
      <c r="D2416">
        <v>26916.21</v>
      </c>
    </row>
    <row r="2417" spans="1:4" x14ac:dyDescent="0.25">
      <c r="A2417" t="s">
        <v>622</v>
      </c>
      <c r="B2417" t="s">
        <v>128</v>
      </c>
      <c r="C2417" s="2">
        <f>HYPERLINK("https://cao.dolgi.msk.ru/account/1011481342/", 1011481342)</f>
        <v>1011481342</v>
      </c>
      <c r="D2417">
        <v>4179.33</v>
      </c>
    </row>
    <row r="2418" spans="1:4" x14ac:dyDescent="0.25">
      <c r="A2418" t="s">
        <v>622</v>
      </c>
      <c r="B2418" t="s">
        <v>121</v>
      </c>
      <c r="C2418" s="2">
        <f>HYPERLINK("https://cao.dolgi.msk.ru/account/1011480382/", 1011480382)</f>
        <v>1011480382</v>
      </c>
      <c r="D2418">
        <v>198437.17</v>
      </c>
    </row>
    <row r="2419" spans="1:4" x14ac:dyDescent="0.25">
      <c r="A2419" t="s">
        <v>622</v>
      </c>
      <c r="B2419" t="s">
        <v>38</v>
      </c>
      <c r="C2419" s="2">
        <f>HYPERLINK("https://cao.dolgi.msk.ru/account/1011480411/", 1011480411)</f>
        <v>1011480411</v>
      </c>
      <c r="D2419">
        <v>218110.82</v>
      </c>
    </row>
    <row r="2420" spans="1:4" x14ac:dyDescent="0.25">
      <c r="A2420" t="s">
        <v>622</v>
      </c>
      <c r="B2420" t="s">
        <v>240</v>
      </c>
      <c r="C2420" s="2">
        <f>HYPERLINK("https://cao.dolgi.msk.ru/account/1011480673/", 1011480673)</f>
        <v>1011480673</v>
      </c>
      <c r="D2420">
        <v>33287.74</v>
      </c>
    </row>
    <row r="2421" spans="1:4" x14ac:dyDescent="0.25">
      <c r="A2421" t="s">
        <v>622</v>
      </c>
      <c r="B2421" t="s">
        <v>623</v>
      </c>
      <c r="C2421" s="2">
        <f>HYPERLINK("https://cao.dolgi.msk.ru/account/1011482273/", 1011482273)</f>
        <v>1011482273</v>
      </c>
      <c r="D2421">
        <v>3877.32</v>
      </c>
    </row>
    <row r="2422" spans="1:4" x14ac:dyDescent="0.25">
      <c r="A2422" t="s">
        <v>622</v>
      </c>
      <c r="B2422" t="s">
        <v>624</v>
      </c>
      <c r="C2422" s="2">
        <f>HYPERLINK("https://cao.dolgi.msk.ru/account/1011481449/", 1011481449)</f>
        <v>1011481449</v>
      </c>
      <c r="D2422">
        <v>118332.24</v>
      </c>
    </row>
    <row r="2423" spans="1:4" x14ac:dyDescent="0.25">
      <c r="A2423" t="s">
        <v>622</v>
      </c>
      <c r="B2423" t="s">
        <v>625</v>
      </c>
      <c r="C2423" s="2">
        <f>HYPERLINK("https://cao.dolgi.msk.ru/account/1011515506/", 1011515506)</f>
        <v>1011515506</v>
      </c>
      <c r="D2423">
        <v>167097.60999999999</v>
      </c>
    </row>
    <row r="2424" spans="1:4" x14ac:dyDescent="0.25">
      <c r="A2424" t="s">
        <v>622</v>
      </c>
      <c r="B2424" t="s">
        <v>626</v>
      </c>
      <c r="C2424" s="2">
        <f>HYPERLINK("https://cao.dolgi.msk.ru/account/1011480972/", 1011480972)</f>
        <v>1011480972</v>
      </c>
      <c r="D2424">
        <v>12143.17</v>
      </c>
    </row>
    <row r="2425" spans="1:4" x14ac:dyDescent="0.25">
      <c r="A2425" t="s">
        <v>622</v>
      </c>
      <c r="B2425" t="s">
        <v>627</v>
      </c>
      <c r="C2425" s="2">
        <f>HYPERLINK("https://cao.dolgi.msk.ru/account/1011481457/", 1011481457)</f>
        <v>1011481457</v>
      </c>
      <c r="D2425">
        <v>96537.55</v>
      </c>
    </row>
    <row r="2426" spans="1:4" x14ac:dyDescent="0.25">
      <c r="A2426" t="s">
        <v>622</v>
      </c>
      <c r="B2426" t="s">
        <v>628</v>
      </c>
      <c r="C2426" s="2">
        <f>HYPERLINK("https://cao.dolgi.msk.ru/account/1011481772/", 1011481772)</f>
        <v>1011481772</v>
      </c>
      <c r="D2426">
        <v>8996.0300000000007</v>
      </c>
    </row>
    <row r="2427" spans="1:4" x14ac:dyDescent="0.25">
      <c r="A2427" t="s">
        <v>622</v>
      </c>
      <c r="B2427" t="s">
        <v>629</v>
      </c>
      <c r="C2427" s="2">
        <f>HYPERLINK("https://cao.dolgi.msk.ru/account/1011482302/", 1011482302)</f>
        <v>1011482302</v>
      </c>
      <c r="D2427">
        <v>16513.8</v>
      </c>
    </row>
    <row r="2428" spans="1:4" x14ac:dyDescent="0.25">
      <c r="A2428" t="s">
        <v>622</v>
      </c>
      <c r="B2428" t="s">
        <v>630</v>
      </c>
      <c r="C2428" s="2">
        <f>HYPERLINK("https://cao.dolgi.msk.ru/account/1011480454/", 1011480454)</f>
        <v>1011480454</v>
      </c>
      <c r="D2428">
        <v>14686.9</v>
      </c>
    </row>
    <row r="2429" spans="1:4" x14ac:dyDescent="0.25">
      <c r="A2429" t="s">
        <v>622</v>
      </c>
      <c r="B2429" t="s">
        <v>231</v>
      </c>
      <c r="C2429" s="2">
        <f>HYPERLINK("https://cao.dolgi.msk.ru/account/1011480462/", 1011480462)</f>
        <v>1011480462</v>
      </c>
      <c r="D2429">
        <v>13462.77</v>
      </c>
    </row>
    <row r="2430" spans="1:4" x14ac:dyDescent="0.25">
      <c r="A2430" t="s">
        <v>622</v>
      </c>
      <c r="B2430" t="s">
        <v>361</v>
      </c>
      <c r="C2430" s="2">
        <f>HYPERLINK("https://cao.dolgi.msk.ru/account/1011481908/", 1011481908)</f>
        <v>1011481908</v>
      </c>
      <c r="D2430">
        <v>147539.51</v>
      </c>
    </row>
    <row r="2431" spans="1:4" x14ac:dyDescent="0.25">
      <c r="A2431" t="s">
        <v>622</v>
      </c>
      <c r="B2431" t="s">
        <v>117</v>
      </c>
      <c r="C2431" s="2">
        <f>HYPERLINK("https://cao.dolgi.msk.ru/account/1011480964/", 1011480964)</f>
        <v>1011480964</v>
      </c>
      <c r="D2431">
        <v>486855.04</v>
      </c>
    </row>
    <row r="2432" spans="1:4" x14ac:dyDescent="0.25">
      <c r="A2432" t="s">
        <v>631</v>
      </c>
      <c r="B2432" t="s">
        <v>6</v>
      </c>
      <c r="C2432" s="2">
        <f>HYPERLINK("https://cao.dolgi.msk.ru/account/1011452138/", 1011452138)</f>
        <v>1011452138</v>
      </c>
      <c r="D2432">
        <v>35262.769999999997</v>
      </c>
    </row>
    <row r="2433" spans="1:4" x14ac:dyDescent="0.25">
      <c r="A2433" t="s">
        <v>631</v>
      </c>
      <c r="B2433" t="s">
        <v>39</v>
      </c>
      <c r="C2433" s="2">
        <f>HYPERLINK("https://cao.dolgi.msk.ru/account/1011452269/", 1011452269)</f>
        <v>1011452269</v>
      </c>
      <c r="D2433">
        <v>12128.59</v>
      </c>
    </row>
    <row r="2434" spans="1:4" x14ac:dyDescent="0.25">
      <c r="A2434" t="s">
        <v>631</v>
      </c>
      <c r="B2434" t="s">
        <v>28</v>
      </c>
      <c r="C2434" s="2">
        <f>HYPERLINK("https://cao.dolgi.msk.ru/account/1011452082/", 1011452082)</f>
        <v>1011452082</v>
      </c>
      <c r="D2434">
        <v>23955.53</v>
      </c>
    </row>
    <row r="2435" spans="1:4" x14ac:dyDescent="0.25">
      <c r="A2435" t="s">
        <v>631</v>
      </c>
      <c r="B2435" t="s">
        <v>21</v>
      </c>
      <c r="C2435" s="2">
        <f>HYPERLINK("https://cao.dolgi.msk.ru/account/1011452111/", 1011452111)</f>
        <v>1011452111</v>
      </c>
      <c r="D2435">
        <v>21374.880000000001</v>
      </c>
    </row>
    <row r="2436" spans="1:4" x14ac:dyDescent="0.25">
      <c r="A2436" t="s">
        <v>632</v>
      </c>
      <c r="B2436" t="s">
        <v>108</v>
      </c>
      <c r="C2436" s="2">
        <f>HYPERLINK("https://cao.dolgi.msk.ru/account/1011359072/", 1011359072)</f>
        <v>1011359072</v>
      </c>
      <c r="D2436">
        <v>26210</v>
      </c>
    </row>
    <row r="2437" spans="1:4" x14ac:dyDescent="0.25">
      <c r="A2437" t="s">
        <v>632</v>
      </c>
      <c r="B2437" t="s">
        <v>53</v>
      </c>
      <c r="C2437" s="2">
        <f>HYPERLINK("https://cao.dolgi.msk.ru/account/1011359144/", 1011359144)</f>
        <v>1011359144</v>
      </c>
      <c r="D2437">
        <v>13443.53</v>
      </c>
    </row>
    <row r="2438" spans="1:4" x14ac:dyDescent="0.25">
      <c r="A2438" t="s">
        <v>632</v>
      </c>
      <c r="B2438" t="s">
        <v>31</v>
      </c>
      <c r="C2438" s="2">
        <f>HYPERLINK("https://cao.dolgi.msk.ru/account/1011359136/", 1011359136)</f>
        <v>1011359136</v>
      </c>
      <c r="D2438">
        <v>11117.54</v>
      </c>
    </row>
    <row r="2439" spans="1:4" x14ac:dyDescent="0.25">
      <c r="A2439" t="s">
        <v>633</v>
      </c>
      <c r="B2439" t="s">
        <v>5</v>
      </c>
      <c r="C2439" s="2">
        <f>HYPERLINK("https://cao.dolgi.msk.ru/account/1011499227/", 1011499227)</f>
        <v>1011499227</v>
      </c>
      <c r="D2439">
        <v>192200.29</v>
      </c>
    </row>
    <row r="2440" spans="1:4" x14ac:dyDescent="0.25">
      <c r="A2440" t="s">
        <v>633</v>
      </c>
      <c r="B2440" t="s">
        <v>634</v>
      </c>
      <c r="C2440" s="2">
        <f>HYPERLINK("https://cao.dolgi.msk.ru/account/1011543179/", 1011543179)</f>
        <v>1011543179</v>
      </c>
      <c r="D2440">
        <v>16726.849999999999</v>
      </c>
    </row>
    <row r="2441" spans="1:4" x14ac:dyDescent="0.25">
      <c r="A2441" t="s">
        <v>633</v>
      </c>
      <c r="B2441" t="s">
        <v>16</v>
      </c>
      <c r="C2441" s="2">
        <f>HYPERLINK("https://cao.dolgi.msk.ru/account/1011499198/", 1011499198)</f>
        <v>1011499198</v>
      </c>
      <c r="D2441">
        <v>93008.54</v>
      </c>
    </row>
    <row r="2442" spans="1:4" x14ac:dyDescent="0.25">
      <c r="A2442" t="s">
        <v>633</v>
      </c>
      <c r="B2442" t="s">
        <v>18</v>
      </c>
      <c r="C2442" s="2">
        <f>HYPERLINK("https://cao.dolgi.msk.ru/account/1011499403/", 1011499403)</f>
        <v>1011499403</v>
      </c>
      <c r="D2442">
        <v>68544.320000000007</v>
      </c>
    </row>
    <row r="2443" spans="1:4" x14ac:dyDescent="0.25">
      <c r="A2443" t="s">
        <v>633</v>
      </c>
      <c r="B2443" t="s">
        <v>635</v>
      </c>
      <c r="C2443" s="2">
        <f>HYPERLINK("https://cao.dolgi.msk.ru/account/1011499008/", 1011499008)</f>
        <v>1011499008</v>
      </c>
      <c r="D2443">
        <v>50780.81</v>
      </c>
    </row>
    <row r="2444" spans="1:4" x14ac:dyDescent="0.25">
      <c r="A2444" t="s">
        <v>633</v>
      </c>
      <c r="B2444" t="s">
        <v>108</v>
      </c>
      <c r="C2444" s="2">
        <f>HYPERLINK("https://cao.dolgi.msk.ru/account/1011498902/", 1011498902)</f>
        <v>1011498902</v>
      </c>
      <c r="D2444">
        <v>228318.84</v>
      </c>
    </row>
    <row r="2445" spans="1:4" x14ac:dyDescent="0.25">
      <c r="A2445" t="s">
        <v>633</v>
      </c>
      <c r="B2445" t="s">
        <v>108</v>
      </c>
      <c r="C2445" s="2">
        <f>HYPERLINK("https://cao.dolgi.msk.ru/account/1011499518/", 1011499518)</f>
        <v>1011499518</v>
      </c>
      <c r="D2445">
        <v>456440.75</v>
      </c>
    </row>
    <row r="2446" spans="1:4" x14ac:dyDescent="0.25">
      <c r="A2446" t="s">
        <v>633</v>
      </c>
      <c r="B2446" t="s">
        <v>94</v>
      </c>
      <c r="C2446" s="2">
        <f>HYPERLINK("https://cao.dolgi.msk.ru/account/1011499024/", 1011499024)</f>
        <v>1011499024</v>
      </c>
      <c r="D2446">
        <v>81481.41</v>
      </c>
    </row>
    <row r="2447" spans="1:4" x14ac:dyDescent="0.25">
      <c r="A2447" t="s">
        <v>633</v>
      </c>
      <c r="B2447" t="s">
        <v>35</v>
      </c>
      <c r="C2447" s="2">
        <f>HYPERLINK("https://cao.dolgi.msk.ru/account/1011498793/", 1011498793)</f>
        <v>1011498793</v>
      </c>
      <c r="D2447">
        <v>166540.34</v>
      </c>
    </row>
    <row r="2448" spans="1:4" x14ac:dyDescent="0.25">
      <c r="A2448" t="s">
        <v>633</v>
      </c>
      <c r="B2448" t="s">
        <v>111</v>
      </c>
      <c r="C2448" s="2">
        <f>HYPERLINK("https://cao.dolgi.msk.ru/account/1011499833/", 1011499833)</f>
        <v>1011499833</v>
      </c>
      <c r="D2448">
        <v>43515.69</v>
      </c>
    </row>
    <row r="2449" spans="1:4" x14ac:dyDescent="0.25">
      <c r="A2449" t="s">
        <v>633</v>
      </c>
      <c r="B2449" t="s">
        <v>38</v>
      </c>
      <c r="C2449" s="2">
        <f>HYPERLINK("https://cao.dolgi.msk.ru/account/1011499681/", 1011499681)</f>
        <v>1011499681</v>
      </c>
      <c r="D2449">
        <v>52989.55</v>
      </c>
    </row>
    <row r="2450" spans="1:4" x14ac:dyDescent="0.25">
      <c r="A2450" t="s">
        <v>636</v>
      </c>
      <c r="B2450" t="s">
        <v>30</v>
      </c>
      <c r="C2450" s="2">
        <f>HYPERLINK("https://cao.dolgi.msk.ru/account/1011453739/", 1011453739)</f>
        <v>1011453739</v>
      </c>
      <c r="D2450">
        <v>11157.33</v>
      </c>
    </row>
    <row r="2451" spans="1:4" x14ac:dyDescent="0.25">
      <c r="A2451" t="s">
        <v>636</v>
      </c>
      <c r="B2451" t="s">
        <v>42</v>
      </c>
      <c r="C2451" s="2">
        <f>HYPERLINK("https://cao.dolgi.msk.ru/account/1011454387/", 1011454387)</f>
        <v>1011454387</v>
      </c>
      <c r="D2451">
        <v>17834.28</v>
      </c>
    </row>
    <row r="2452" spans="1:4" x14ac:dyDescent="0.25">
      <c r="A2452" t="s">
        <v>636</v>
      </c>
      <c r="B2452" t="s">
        <v>54</v>
      </c>
      <c r="C2452" s="2">
        <f>HYPERLINK("https://cao.dolgi.msk.ru/account/1011453886/", 1011453886)</f>
        <v>1011453886</v>
      </c>
      <c r="D2452">
        <v>35003.39</v>
      </c>
    </row>
    <row r="2453" spans="1:4" x14ac:dyDescent="0.25">
      <c r="A2453" t="s">
        <v>636</v>
      </c>
      <c r="B2453" t="s">
        <v>88</v>
      </c>
      <c r="C2453" s="2">
        <f>HYPERLINK("https://cao.dolgi.msk.ru/account/1011454192/", 1011454192)</f>
        <v>1011454192</v>
      </c>
      <c r="D2453">
        <v>17552.84</v>
      </c>
    </row>
    <row r="2454" spans="1:4" x14ac:dyDescent="0.25">
      <c r="A2454" t="s">
        <v>636</v>
      </c>
      <c r="B2454" t="s">
        <v>111</v>
      </c>
      <c r="C2454" s="2">
        <f>HYPERLINK("https://cao.dolgi.msk.ru/account/1011453421/", 1011453421)</f>
        <v>1011453421</v>
      </c>
      <c r="D2454">
        <v>150930.32</v>
      </c>
    </row>
    <row r="2455" spans="1:4" x14ac:dyDescent="0.25">
      <c r="A2455" t="s">
        <v>636</v>
      </c>
      <c r="B2455" t="s">
        <v>113</v>
      </c>
      <c r="C2455" s="2">
        <f>HYPERLINK("https://cao.dolgi.msk.ru/account/1011454301/", 1011454301)</f>
        <v>1011454301</v>
      </c>
      <c r="D2455">
        <v>484549.71</v>
      </c>
    </row>
    <row r="2456" spans="1:4" x14ac:dyDescent="0.25">
      <c r="A2456" t="s">
        <v>636</v>
      </c>
      <c r="B2456" t="s">
        <v>183</v>
      </c>
      <c r="C2456" s="2">
        <f>HYPERLINK("https://cao.dolgi.msk.ru/account/1011453616/", 1011453616)</f>
        <v>1011453616</v>
      </c>
      <c r="D2456">
        <v>324257.39</v>
      </c>
    </row>
    <row r="2457" spans="1:4" x14ac:dyDescent="0.25">
      <c r="A2457" t="s">
        <v>636</v>
      </c>
      <c r="B2457" t="s">
        <v>59</v>
      </c>
      <c r="C2457" s="2">
        <f>HYPERLINK("https://cao.dolgi.msk.ru/account/1011454408/", 1011454408)</f>
        <v>1011454408</v>
      </c>
      <c r="D2457">
        <v>140061.71</v>
      </c>
    </row>
    <row r="2458" spans="1:4" x14ac:dyDescent="0.25">
      <c r="A2458" t="s">
        <v>636</v>
      </c>
      <c r="B2458" t="s">
        <v>103</v>
      </c>
      <c r="C2458" s="2">
        <f>HYPERLINK("https://cao.dolgi.msk.ru/account/1011452509/", 1011452509)</f>
        <v>1011452509</v>
      </c>
      <c r="D2458">
        <v>183848.64</v>
      </c>
    </row>
    <row r="2459" spans="1:4" x14ac:dyDescent="0.25">
      <c r="A2459" t="s">
        <v>636</v>
      </c>
      <c r="B2459" t="s">
        <v>170</v>
      </c>
      <c r="C2459" s="2">
        <f>HYPERLINK("https://cao.dolgi.msk.ru/account/1011452461/", 1011452461)</f>
        <v>1011452461</v>
      </c>
      <c r="D2459">
        <v>13930.18</v>
      </c>
    </row>
    <row r="2460" spans="1:4" x14ac:dyDescent="0.25">
      <c r="A2460" t="s">
        <v>636</v>
      </c>
      <c r="B2460" t="s">
        <v>172</v>
      </c>
      <c r="C2460" s="2">
        <f>HYPERLINK("https://cao.dolgi.msk.ru/account/1011454053/", 1011454053)</f>
        <v>1011454053</v>
      </c>
      <c r="D2460">
        <v>26817.22</v>
      </c>
    </row>
    <row r="2461" spans="1:4" x14ac:dyDescent="0.25">
      <c r="A2461" t="s">
        <v>636</v>
      </c>
      <c r="B2461" t="s">
        <v>81</v>
      </c>
      <c r="C2461" s="2">
        <f>HYPERLINK("https://cao.dolgi.msk.ru/account/1011547428/", 1011547428)</f>
        <v>1011547428</v>
      </c>
      <c r="D2461">
        <v>13004.72</v>
      </c>
    </row>
    <row r="2462" spans="1:4" x14ac:dyDescent="0.25">
      <c r="A2462" t="s">
        <v>636</v>
      </c>
      <c r="B2462" t="s">
        <v>161</v>
      </c>
      <c r="C2462" s="2">
        <f>HYPERLINK("https://cao.dolgi.msk.ru/account/1011453915/", 1011453915)</f>
        <v>1011453915</v>
      </c>
      <c r="D2462">
        <v>48225.43</v>
      </c>
    </row>
    <row r="2463" spans="1:4" x14ac:dyDescent="0.25">
      <c r="A2463" t="s">
        <v>636</v>
      </c>
      <c r="B2463" t="s">
        <v>618</v>
      </c>
      <c r="C2463" s="2">
        <f>HYPERLINK("https://cao.dolgi.msk.ru/account/1011452402/", 1011452402)</f>
        <v>1011452402</v>
      </c>
      <c r="D2463">
        <v>14316.84</v>
      </c>
    </row>
    <row r="2464" spans="1:4" x14ac:dyDescent="0.25">
      <c r="A2464" t="s">
        <v>636</v>
      </c>
      <c r="B2464" t="s">
        <v>117</v>
      </c>
      <c r="C2464" s="2">
        <f>HYPERLINK("https://cao.dolgi.msk.ru/account/1011453106/", 1011453106)</f>
        <v>1011453106</v>
      </c>
      <c r="D2464">
        <v>50863.46</v>
      </c>
    </row>
    <row r="2465" spans="1:4" x14ac:dyDescent="0.25">
      <c r="A2465" t="s">
        <v>636</v>
      </c>
      <c r="B2465" t="s">
        <v>335</v>
      </c>
      <c r="C2465" s="2">
        <f>HYPERLINK("https://cao.dolgi.msk.ru/account/1011452541/", 1011452541)</f>
        <v>1011452541</v>
      </c>
      <c r="D2465">
        <v>13186.47</v>
      </c>
    </row>
    <row r="2466" spans="1:4" x14ac:dyDescent="0.25">
      <c r="A2466" t="s">
        <v>636</v>
      </c>
      <c r="B2466" t="s">
        <v>99</v>
      </c>
      <c r="C2466" s="2">
        <f>HYPERLINK("https://cao.dolgi.msk.ru/account/1011453376/", 1011453376)</f>
        <v>1011453376</v>
      </c>
      <c r="D2466">
        <v>18144.939999999999</v>
      </c>
    </row>
    <row r="2467" spans="1:4" x14ac:dyDescent="0.25">
      <c r="A2467" t="s">
        <v>636</v>
      </c>
      <c r="B2467" t="s">
        <v>61</v>
      </c>
      <c r="C2467" s="2">
        <f>HYPERLINK("https://cao.dolgi.msk.ru/account/1011453149/", 1011453149)</f>
        <v>1011453149</v>
      </c>
      <c r="D2467">
        <v>7607.5</v>
      </c>
    </row>
    <row r="2468" spans="1:4" x14ac:dyDescent="0.25">
      <c r="A2468" t="s">
        <v>636</v>
      </c>
      <c r="B2468" t="s">
        <v>607</v>
      </c>
      <c r="C2468" s="2">
        <f>HYPERLINK("https://cao.dolgi.msk.ru/account/1011452437/", 1011452437)</f>
        <v>1011452437</v>
      </c>
      <c r="D2468">
        <v>6810.39</v>
      </c>
    </row>
    <row r="2469" spans="1:4" x14ac:dyDescent="0.25">
      <c r="A2469" t="s">
        <v>636</v>
      </c>
      <c r="B2469" t="s">
        <v>164</v>
      </c>
      <c r="C2469" s="2">
        <f>HYPERLINK("https://cao.dolgi.msk.ru/account/1011454088/", 1011454088)</f>
        <v>1011454088</v>
      </c>
      <c r="D2469">
        <v>62084.82</v>
      </c>
    </row>
    <row r="2470" spans="1:4" x14ac:dyDescent="0.25">
      <c r="A2470" t="s">
        <v>636</v>
      </c>
      <c r="B2470" t="s">
        <v>196</v>
      </c>
      <c r="C2470" s="2">
        <f>HYPERLINK("https://cao.dolgi.msk.ru/account/1011452939/", 1011452939)</f>
        <v>1011452939</v>
      </c>
      <c r="D2470">
        <v>45512.37</v>
      </c>
    </row>
    <row r="2471" spans="1:4" x14ac:dyDescent="0.25">
      <c r="A2471" t="s">
        <v>636</v>
      </c>
      <c r="B2471" t="s">
        <v>555</v>
      </c>
      <c r="C2471" s="2">
        <f>HYPERLINK("https://cao.dolgi.msk.ru/account/1011452867/", 1011452867)</f>
        <v>1011452867</v>
      </c>
      <c r="D2471">
        <v>8614.92</v>
      </c>
    </row>
    <row r="2472" spans="1:4" x14ac:dyDescent="0.25">
      <c r="A2472" t="s">
        <v>636</v>
      </c>
      <c r="B2472" t="s">
        <v>286</v>
      </c>
      <c r="C2472" s="2">
        <f>HYPERLINK("https://cao.dolgi.msk.ru/account/1011453165/", 1011453165)</f>
        <v>1011453165</v>
      </c>
      <c r="D2472">
        <v>34589.449999999997</v>
      </c>
    </row>
    <row r="2473" spans="1:4" x14ac:dyDescent="0.25">
      <c r="A2473" t="s">
        <v>636</v>
      </c>
      <c r="B2473" t="s">
        <v>273</v>
      </c>
      <c r="C2473" s="2">
        <f>HYPERLINK("https://cao.dolgi.msk.ru/account/1011452875/", 1011452875)</f>
        <v>1011452875</v>
      </c>
      <c r="D2473">
        <v>112385.45</v>
      </c>
    </row>
    <row r="2474" spans="1:4" x14ac:dyDescent="0.25">
      <c r="A2474" t="s">
        <v>636</v>
      </c>
      <c r="B2474" t="s">
        <v>637</v>
      </c>
      <c r="C2474" s="2">
        <f>HYPERLINK("https://cao.dolgi.msk.ru/account/1011452998/", 1011452998)</f>
        <v>1011452998</v>
      </c>
      <c r="D2474">
        <v>6618.05</v>
      </c>
    </row>
    <row r="2475" spans="1:4" x14ac:dyDescent="0.25">
      <c r="A2475" t="s">
        <v>636</v>
      </c>
      <c r="B2475" t="s">
        <v>288</v>
      </c>
      <c r="C2475" s="2">
        <f>HYPERLINK("https://cao.dolgi.msk.ru/account/1011453667/", 1011453667)</f>
        <v>1011453667</v>
      </c>
      <c r="D2475">
        <v>8203.2000000000007</v>
      </c>
    </row>
    <row r="2476" spans="1:4" x14ac:dyDescent="0.25">
      <c r="A2476" t="s">
        <v>636</v>
      </c>
      <c r="B2476" t="s">
        <v>446</v>
      </c>
      <c r="C2476" s="2">
        <f>HYPERLINK("https://cao.dolgi.msk.ru/account/1011453608/", 1011453608)</f>
        <v>1011453608</v>
      </c>
      <c r="D2476">
        <v>16391.18</v>
      </c>
    </row>
    <row r="2477" spans="1:4" x14ac:dyDescent="0.25">
      <c r="A2477" t="s">
        <v>636</v>
      </c>
      <c r="B2477" t="s">
        <v>202</v>
      </c>
      <c r="C2477" s="2">
        <f>HYPERLINK("https://cao.dolgi.msk.ru/account/1011452824/", 1011452824)</f>
        <v>1011452824</v>
      </c>
      <c r="D2477">
        <v>5810.65</v>
      </c>
    </row>
    <row r="2478" spans="1:4" x14ac:dyDescent="0.25">
      <c r="A2478" t="s">
        <v>636</v>
      </c>
      <c r="B2478" t="s">
        <v>638</v>
      </c>
      <c r="C2478" s="2">
        <f>HYPERLINK("https://cao.dolgi.msk.ru/account/1011454117/", 1011454117)</f>
        <v>1011454117</v>
      </c>
      <c r="D2478">
        <v>48087.14</v>
      </c>
    </row>
    <row r="2479" spans="1:4" x14ac:dyDescent="0.25">
      <c r="A2479" t="s">
        <v>639</v>
      </c>
      <c r="B2479" t="s">
        <v>13</v>
      </c>
      <c r="C2479" s="2">
        <f>HYPERLINK("https://cao.dolgi.msk.ru/account/1011216477/", 1011216477)</f>
        <v>1011216477</v>
      </c>
      <c r="D2479">
        <v>11476.44</v>
      </c>
    </row>
    <row r="2480" spans="1:4" x14ac:dyDescent="0.25">
      <c r="A2480" t="s">
        <v>639</v>
      </c>
      <c r="B2480" t="s">
        <v>28</v>
      </c>
      <c r="C2480" s="2">
        <f>HYPERLINK("https://cao.dolgi.msk.ru/account/1011216581/", 1011216581)</f>
        <v>1011216581</v>
      </c>
      <c r="D2480">
        <v>43271.96</v>
      </c>
    </row>
    <row r="2481" spans="1:4" x14ac:dyDescent="0.25">
      <c r="A2481" t="s">
        <v>639</v>
      </c>
      <c r="B2481" t="s">
        <v>16</v>
      </c>
      <c r="C2481" s="2">
        <f>HYPERLINK("https://cao.dolgi.msk.ru/account/1011216821/", 1011216821)</f>
        <v>1011216821</v>
      </c>
      <c r="D2481">
        <v>8825.32</v>
      </c>
    </row>
    <row r="2482" spans="1:4" x14ac:dyDescent="0.25">
      <c r="A2482" t="s">
        <v>639</v>
      </c>
      <c r="B2482" t="s">
        <v>29</v>
      </c>
      <c r="C2482" s="2">
        <f>HYPERLINK("https://cao.dolgi.msk.ru/account/1011215001/", 1011215001)</f>
        <v>1011215001</v>
      </c>
      <c r="D2482">
        <v>6302.38</v>
      </c>
    </row>
    <row r="2483" spans="1:4" x14ac:dyDescent="0.25">
      <c r="A2483" t="s">
        <v>639</v>
      </c>
      <c r="B2483" t="s">
        <v>52</v>
      </c>
      <c r="C2483" s="2">
        <f>HYPERLINK("https://cao.dolgi.msk.ru/account/1011215896/", 1011215896)</f>
        <v>1011215896</v>
      </c>
      <c r="D2483">
        <v>28272.880000000001</v>
      </c>
    </row>
    <row r="2484" spans="1:4" x14ac:dyDescent="0.25">
      <c r="A2484" t="s">
        <v>639</v>
      </c>
      <c r="B2484" t="s">
        <v>106</v>
      </c>
      <c r="C2484" s="2">
        <f>HYPERLINK("https://cao.dolgi.msk.ru/account/1011215327/", 1011215327)</f>
        <v>1011215327</v>
      </c>
      <c r="D2484">
        <v>13520.23</v>
      </c>
    </row>
    <row r="2485" spans="1:4" x14ac:dyDescent="0.25">
      <c r="A2485" t="s">
        <v>639</v>
      </c>
      <c r="B2485" t="s">
        <v>106</v>
      </c>
      <c r="C2485" s="2">
        <f>HYPERLINK("https://cao.dolgi.msk.ru/account/1011215909/", 1011215909)</f>
        <v>1011215909</v>
      </c>
      <c r="D2485">
        <v>8619.8700000000008</v>
      </c>
    </row>
    <row r="2486" spans="1:4" x14ac:dyDescent="0.25">
      <c r="A2486" t="s">
        <v>639</v>
      </c>
      <c r="B2486" t="s">
        <v>108</v>
      </c>
      <c r="C2486" s="2">
        <f>HYPERLINK("https://cao.dolgi.msk.ru/account/1011216557/", 1011216557)</f>
        <v>1011216557</v>
      </c>
      <c r="D2486">
        <v>6138.04</v>
      </c>
    </row>
    <row r="2487" spans="1:4" x14ac:dyDescent="0.25">
      <c r="A2487" t="s">
        <v>639</v>
      </c>
      <c r="B2487" t="s">
        <v>101</v>
      </c>
      <c r="C2487" s="2">
        <f>HYPERLINK("https://cao.dolgi.msk.ru/account/1011214949/", 1011214949)</f>
        <v>1011214949</v>
      </c>
      <c r="D2487">
        <v>45694.01</v>
      </c>
    </row>
    <row r="2488" spans="1:4" x14ac:dyDescent="0.25">
      <c r="A2488" t="s">
        <v>639</v>
      </c>
      <c r="B2488" t="s">
        <v>101</v>
      </c>
      <c r="C2488" s="2">
        <f>HYPERLINK("https://cao.dolgi.msk.ru/account/1011215087/", 1011215087)</f>
        <v>1011215087</v>
      </c>
      <c r="D2488">
        <v>49183.15</v>
      </c>
    </row>
    <row r="2489" spans="1:4" x14ac:dyDescent="0.25">
      <c r="A2489" t="s">
        <v>639</v>
      </c>
      <c r="B2489" t="s">
        <v>87</v>
      </c>
      <c r="C2489" s="2">
        <f>HYPERLINK("https://cao.dolgi.msk.ru/account/1011215335/", 1011215335)</f>
        <v>1011215335</v>
      </c>
      <c r="D2489">
        <v>16208.7</v>
      </c>
    </row>
    <row r="2490" spans="1:4" x14ac:dyDescent="0.25">
      <c r="A2490" t="s">
        <v>639</v>
      </c>
      <c r="B2490" t="s">
        <v>158</v>
      </c>
      <c r="C2490" s="2">
        <f>HYPERLINK("https://cao.dolgi.msk.ru/account/1011214818/", 1011214818)</f>
        <v>1011214818</v>
      </c>
      <c r="D2490">
        <v>8682.25</v>
      </c>
    </row>
    <row r="2491" spans="1:4" x14ac:dyDescent="0.25">
      <c r="A2491" t="s">
        <v>639</v>
      </c>
      <c r="B2491" t="s">
        <v>121</v>
      </c>
      <c r="C2491" s="2">
        <f>HYPERLINK("https://cao.dolgi.msk.ru/account/1011216899/", 1011216899)</f>
        <v>1011216899</v>
      </c>
      <c r="D2491">
        <v>43189.49</v>
      </c>
    </row>
    <row r="2492" spans="1:4" x14ac:dyDescent="0.25">
      <c r="A2492" t="s">
        <v>639</v>
      </c>
      <c r="B2492" t="s">
        <v>230</v>
      </c>
      <c r="C2492" s="2">
        <f>HYPERLINK("https://cao.dolgi.msk.ru/account/1011216629/", 1011216629)</f>
        <v>1011216629</v>
      </c>
      <c r="D2492">
        <v>92197.74</v>
      </c>
    </row>
    <row r="2493" spans="1:4" x14ac:dyDescent="0.25">
      <c r="A2493" t="s">
        <v>639</v>
      </c>
      <c r="B2493" t="s">
        <v>38</v>
      </c>
      <c r="C2493" s="2">
        <f>HYPERLINK("https://cao.dolgi.msk.ru/account/1011216645/", 1011216645)</f>
        <v>1011216645</v>
      </c>
      <c r="D2493">
        <v>6727.35</v>
      </c>
    </row>
    <row r="2494" spans="1:4" x14ac:dyDescent="0.25">
      <c r="A2494" t="s">
        <v>639</v>
      </c>
      <c r="B2494" t="s">
        <v>89</v>
      </c>
      <c r="C2494" s="2">
        <f>HYPERLINK("https://cao.dolgi.msk.ru/account/1011214842/", 1011214842)</f>
        <v>1011214842</v>
      </c>
      <c r="D2494">
        <v>9310.7900000000009</v>
      </c>
    </row>
    <row r="2495" spans="1:4" x14ac:dyDescent="0.25">
      <c r="A2495" t="s">
        <v>639</v>
      </c>
      <c r="B2495" t="s">
        <v>57</v>
      </c>
      <c r="C2495" s="2">
        <f>HYPERLINK("https://cao.dolgi.msk.ru/account/1011216012/", 1011216012)</f>
        <v>1011216012</v>
      </c>
      <c r="D2495">
        <v>18477.87</v>
      </c>
    </row>
    <row r="2496" spans="1:4" x14ac:dyDescent="0.25">
      <c r="A2496" t="s">
        <v>639</v>
      </c>
      <c r="B2496" t="s">
        <v>90</v>
      </c>
      <c r="C2496" s="2">
        <f>HYPERLINK("https://cao.dolgi.msk.ru/account/1011216282/", 1011216282)</f>
        <v>1011216282</v>
      </c>
      <c r="D2496">
        <v>4294.09</v>
      </c>
    </row>
    <row r="2497" spans="1:4" x14ac:dyDescent="0.25">
      <c r="A2497" t="s">
        <v>639</v>
      </c>
      <c r="B2497" t="s">
        <v>170</v>
      </c>
      <c r="C2497" s="2">
        <f>HYPERLINK("https://cao.dolgi.msk.ru/account/1011216039/", 1011216039)</f>
        <v>1011216039</v>
      </c>
      <c r="D2497">
        <v>88105.83</v>
      </c>
    </row>
    <row r="2498" spans="1:4" x14ac:dyDescent="0.25">
      <c r="A2498" t="s">
        <v>639</v>
      </c>
      <c r="B2498" t="s">
        <v>135</v>
      </c>
      <c r="C2498" s="2">
        <f>HYPERLINK("https://cao.dolgi.msk.ru/account/1011215722/", 1011215722)</f>
        <v>1011215722</v>
      </c>
      <c r="D2498">
        <v>10993</v>
      </c>
    </row>
    <row r="2499" spans="1:4" x14ac:dyDescent="0.25">
      <c r="A2499" t="s">
        <v>639</v>
      </c>
      <c r="B2499" t="s">
        <v>173</v>
      </c>
      <c r="C2499" s="2">
        <f>HYPERLINK("https://cao.dolgi.msk.ru/account/1011216354/", 1011216354)</f>
        <v>1011216354</v>
      </c>
      <c r="D2499">
        <v>25381.79</v>
      </c>
    </row>
    <row r="2500" spans="1:4" x14ac:dyDescent="0.25">
      <c r="A2500" t="s">
        <v>639</v>
      </c>
      <c r="B2500" t="s">
        <v>305</v>
      </c>
      <c r="C2500" s="2">
        <f>HYPERLINK("https://cao.dolgi.msk.ru/account/1011215466/", 1011215466)</f>
        <v>1011215466</v>
      </c>
      <c r="D2500">
        <v>13366.09</v>
      </c>
    </row>
    <row r="2501" spans="1:4" x14ac:dyDescent="0.25">
      <c r="A2501" t="s">
        <v>639</v>
      </c>
      <c r="B2501" t="s">
        <v>115</v>
      </c>
      <c r="C2501" s="2">
        <f>HYPERLINK("https://cao.dolgi.msk.ru/account/1011215407/", 1011215407)</f>
        <v>1011215407</v>
      </c>
      <c r="D2501">
        <v>21983.040000000001</v>
      </c>
    </row>
    <row r="2502" spans="1:4" x14ac:dyDescent="0.25">
      <c r="A2502" t="s">
        <v>639</v>
      </c>
      <c r="B2502" t="s">
        <v>618</v>
      </c>
      <c r="C2502" s="2">
        <f>HYPERLINK("https://cao.dolgi.msk.ru/account/1011215482/", 1011215482)</f>
        <v>1011215482</v>
      </c>
      <c r="D2502">
        <v>7985.73</v>
      </c>
    </row>
    <row r="2503" spans="1:4" x14ac:dyDescent="0.25">
      <c r="A2503" t="s">
        <v>639</v>
      </c>
      <c r="B2503" t="s">
        <v>84</v>
      </c>
      <c r="C2503" s="2">
        <f>HYPERLINK("https://cao.dolgi.msk.ru/account/1011217031/", 1011217031)</f>
        <v>1011217031</v>
      </c>
      <c r="D2503">
        <v>15587.54</v>
      </c>
    </row>
    <row r="2504" spans="1:4" x14ac:dyDescent="0.25">
      <c r="A2504" t="s">
        <v>639</v>
      </c>
      <c r="B2504" t="s">
        <v>620</v>
      </c>
      <c r="C2504" s="2">
        <f>HYPERLINK("https://cao.dolgi.msk.ru/account/1011217058/", 1011217058)</f>
        <v>1011217058</v>
      </c>
      <c r="D2504">
        <v>121324.69</v>
      </c>
    </row>
    <row r="2505" spans="1:4" x14ac:dyDescent="0.25">
      <c r="A2505" t="s">
        <v>639</v>
      </c>
      <c r="B2505" t="s">
        <v>139</v>
      </c>
      <c r="C2505" s="2">
        <f>HYPERLINK("https://cao.dolgi.msk.ru/account/1011215845/", 1011215845)</f>
        <v>1011215845</v>
      </c>
      <c r="D2505">
        <v>249396.01</v>
      </c>
    </row>
    <row r="2506" spans="1:4" x14ac:dyDescent="0.25">
      <c r="A2506" t="s">
        <v>639</v>
      </c>
      <c r="B2506" t="s">
        <v>611</v>
      </c>
      <c r="C2506" s="2">
        <f>HYPERLINK("https://cao.dolgi.msk.ru/account/1011217023/", 1011217023)</f>
        <v>1011217023</v>
      </c>
      <c r="D2506">
        <v>29505.63</v>
      </c>
    </row>
    <row r="2507" spans="1:4" x14ac:dyDescent="0.25">
      <c r="A2507" t="s">
        <v>639</v>
      </c>
      <c r="B2507" t="s">
        <v>440</v>
      </c>
      <c r="C2507" s="2">
        <f>HYPERLINK("https://cao.dolgi.msk.ru/account/1011526993/", 1011526993)</f>
        <v>1011526993</v>
      </c>
      <c r="D2507">
        <v>8326.56</v>
      </c>
    </row>
    <row r="2508" spans="1:4" x14ac:dyDescent="0.25">
      <c r="A2508" t="s">
        <v>639</v>
      </c>
      <c r="B2508" t="s">
        <v>592</v>
      </c>
      <c r="C2508" s="2">
        <f>HYPERLINK("https://cao.dolgi.msk.ru/account/1011216135/", 1011216135)</f>
        <v>1011216135</v>
      </c>
      <c r="D2508">
        <v>193336.34</v>
      </c>
    </row>
    <row r="2509" spans="1:4" x14ac:dyDescent="0.25">
      <c r="A2509" t="s">
        <v>639</v>
      </c>
      <c r="B2509" t="s">
        <v>441</v>
      </c>
      <c r="C2509" s="2">
        <f>HYPERLINK("https://cao.dolgi.msk.ru/account/1011216792/", 1011216792)</f>
        <v>1011216792</v>
      </c>
      <c r="D2509">
        <v>28588.52</v>
      </c>
    </row>
    <row r="2510" spans="1:4" x14ac:dyDescent="0.25">
      <c r="A2510" t="s">
        <v>639</v>
      </c>
      <c r="B2510" t="s">
        <v>165</v>
      </c>
      <c r="C2510" s="2">
        <f>HYPERLINK("https://cao.dolgi.msk.ru/account/1011216805/", 1011216805)</f>
        <v>1011216805</v>
      </c>
      <c r="D2510">
        <v>43501.31</v>
      </c>
    </row>
    <row r="2511" spans="1:4" x14ac:dyDescent="0.25">
      <c r="A2511" t="s">
        <v>639</v>
      </c>
      <c r="B2511" t="s">
        <v>287</v>
      </c>
      <c r="C2511" s="2">
        <f>HYPERLINK("https://cao.dolgi.msk.ru/account/1011215861/", 1011215861)</f>
        <v>1011215861</v>
      </c>
      <c r="D2511">
        <v>762347.88</v>
      </c>
    </row>
    <row r="2512" spans="1:4" x14ac:dyDescent="0.25">
      <c r="A2512" t="s">
        <v>640</v>
      </c>
      <c r="B2512" t="s">
        <v>13</v>
      </c>
      <c r="C2512" s="2">
        <f>HYPERLINK("https://cao.dolgi.msk.ru/account/1011455945/", 1011455945)</f>
        <v>1011455945</v>
      </c>
      <c r="D2512">
        <v>14589.38</v>
      </c>
    </row>
    <row r="2513" spans="1:4" x14ac:dyDescent="0.25">
      <c r="A2513" t="s">
        <v>640</v>
      </c>
      <c r="B2513" t="s">
        <v>34</v>
      </c>
      <c r="C2513" s="2">
        <f>HYPERLINK("https://cao.dolgi.msk.ru/account/1011455427/", 1011455427)</f>
        <v>1011455427</v>
      </c>
      <c r="D2513">
        <v>35753.51</v>
      </c>
    </row>
    <row r="2514" spans="1:4" x14ac:dyDescent="0.25">
      <c r="A2514" t="s">
        <v>640</v>
      </c>
      <c r="B2514" t="s">
        <v>5</v>
      </c>
      <c r="C2514" s="2">
        <f>HYPERLINK("https://cao.dolgi.msk.ru/account/1011455881/", 1011455881)</f>
        <v>1011455881</v>
      </c>
      <c r="D2514">
        <v>8511.5</v>
      </c>
    </row>
    <row r="2515" spans="1:4" x14ac:dyDescent="0.25">
      <c r="A2515" t="s">
        <v>640</v>
      </c>
      <c r="B2515" t="s">
        <v>105</v>
      </c>
      <c r="C2515" s="2">
        <f>HYPERLINK("https://cao.dolgi.msk.ru/account/1011455486/", 1011455486)</f>
        <v>1011455486</v>
      </c>
      <c r="D2515">
        <v>10054.06</v>
      </c>
    </row>
    <row r="2516" spans="1:4" x14ac:dyDescent="0.25">
      <c r="A2516" t="s">
        <v>640</v>
      </c>
      <c r="B2516" t="s">
        <v>19</v>
      </c>
      <c r="C2516" s="2">
        <f>HYPERLINK("https://cao.dolgi.msk.ru/account/1011456147/", 1011456147)</f>
        <v>1011456147</v>
      </c>
      <c r="D2516">
        <v>6188.76</v>
      </c>
    </row>
    <row r="2517" spans="1:4" x14ac:dyDescent="0.25">
      <c r="A2517" t="s">
        <v>640</v>
      </c>
      <c r="B2517" t="s">
        <v>50</v>
      </c>
      <c r="C2517" s="2">
        <f>HYPERLINK("https://cao.dolgi.msk.ru/account/1011455195/", 1011455195)</f>
        <v>1011455195</v>
      </c>
      <c r="D2517">
        <v>121416.86</v>
      </c>
    </row>
    <row r="2518" spans="1:4" x14ac:dyDescent="0.25">
      <c r="A2518" t="s">
        <v>640</v>
      </c>
      <c r="B2518" t="s">
        <v>42</v>
      </c>
      <c r="C2518" s="2">
        <f>HYPERLINK("https://cao.dolgi.msk.ru/account/1011455654/", 1011455654)</f>
        <v>1011455654</v>
      </c>
      <c r="D2518">
        <v>15622.68</v>
      </c>
    </row>
    <row r="2519" spans="1:4" x14ac:dyDescent="0.25">
      <c r="A2519" t="s">
        <v>640</v>
      </c>
      <c r="B2519" t="s">
        <v>120</v>
      </c>
      <c r="C2519" s="2">
        <f>HYPERLINK("https://cao.dolgi.msk.ru/account/1011454854/", 1011454854)</f>
        <v>1011454854</v>
      </c>
      <c r="D2519">
        <v>6759.92</v>
      </c>
    </row>
    <row r="2520" spans="1:4" x14ac:dyDescent="0.25">
      <c r="A2520" t="s">
        <v>640</v>
      </c>
      <c r="B2520" t="s">
        <v>192</v>
      </c>
      <c r="C2520" s="2">
        <f>HYPERLINK("https://cao.dolgi.msk.ru/account/1011455603/", 1011455603)</f>
        <v>1011455603</v>
      </c>
      <c r="D2520">
        <v>16158.45</v>
      </c>
    </row>
    <row r="2521" spans="1:4" x14ac:dyDescent="0.25">
      <c r="A2521" t="s">
        <v>640</v>
      </c>
      <c r="B2521" t="s">
        <v>184</v>
      </c>
      <c r="C2521" s="2">
        <f>HYPERLINK("https://cao.dolgi.msk.ru/account/1011456171/", 1011456171)</f>
        <v>1011456171</v>
      </c>
      <c r="D2521">
        <v>3884.44</v>
      </c>
    </row>
    <row r="2522" spans="1:4" x14ac:dyDescent="0.25">
      <c r="A2522" t="s">
        <v>640</v>
      </c>
      <c r="B2522" t="s">
        <v>95</v>
      </c>
      <c r="C2522" s="2">
        <f>HYPERLINK("https://cao.dolgi.msk.ru/account/1011455662/", 1011455662)</f>
        <v>1011455662</v>
      </c>
      <c r="D2522">
        <v>5374.33</v>
      </c>
    </row>
    <row r="2523" spans="1:4" x14ac:dyDescent="0.25">
      <c r="A2523" t="s">
        <v>640</v>
      </c>
      <c r="B2523" t="s">
        <v>97</v>
      </c>
      <c r="C2523" s="2">
        <f>HYPERLINK("https://cao.dolgi.msk.ru/account/1011455857/", 1011455857)</f>
        <v>1011455857</v>
      </c>
      <c r="D2523">
        <v>36122.400000000001</v>
      </c>
    </row>
    <row r="2524" spans="1:4" x14ac:dyDescent="0.25">
      <c r="A2524" t="s">
        <v>640</v>
      </c>
      <c r="B2524" t="s">
        <v>159</v>
      </c>
      <c r="C2524" s="2">
        <f>HYPERLINK("https://cao.dolgi.msk.ru/account/1011455232/", 1011455232)</f>
        <v>1011455232</v>
      </c>
      <c r="D2524">
        <v>4422.83</v>
      </c>
    </row>
    <row r="2525" spans="1:4" x14ac:dyDescent="0.25">
      <c r="A2525" t="s">
        <v>641</v>
      </c>
      <c r="B2525" t="s">
        <v>14</v>
      </c>
      <c r="C2525" s="2">
        <f>HYPERLINK("https://cao.dolgi.msk.ru/account/1011217752/", 1011217752)</f>
        <v>1011217752</v>
      </c>
      <c r="D2525">
        <v>7056.9</v>
      </c>
    </row>
    <row r="2526" spans="1:4" x14ac:dyDescent="0.25">
      <c r="A2526" t="s">
        <v>641</v>
      </c>
      <c r="B2526" t="s">
        <v>5</v>
      </c>
      <c r="C2526" s="2">
        <f>HYPERLINK("https://cao.dolgi.msk.ru/account/1011217445/", 1011217445)</f>
        <v>1011217445</v>
      </c>
      <c r="D2526">
        <v>33604.44</v>
      </c>
    </row>
    <row r="2527" spans="1:4" x14ac:dyDescent="0.25">
      <c r="A2527" t="s">
        <v>641</v>
      </c>
      <c r="B2527" t="s">
        <v>46</v>
      </c>
      <c r="C2527" s="2">
        <f>HYPERLINK("https://cao.dolgi.msk.ru/account/1011217832/", 1011217832)</f>
        <v>1011217832</v>
      </c>
      <c r="D2527">
        <v>351999.12</v>
      </c>
    </row>
    <row r="2528" spans="1:4" x14ac:dyDescent="0.25">
      <c r="A2528" t="s">
        <v>641</v>
      </c>
      <c r="B2528" t="s">
        <v>108</v>
      </c>
      <c r="C2528" s="2">
        <f>HYPERLINK("https://cao.dolgi.msk.ru/account/1011217277/", 1011217277)</f>
        <v>1011217277</v>
      </c>
      <c r="D2528">
        <v>66324.509999999995</v>
      </c>
    </row>
    <row r="2529" spans="1:4" x14ac:dyDescent="0.25">
      <c r="A2529" t="s">
        <v>641</v>
      </c>
      <c r="B2529" t="s">
        <v>277</v>
      </c>
      <c r="C2529" s="2">
        <f>HYPERLINK("https://cao.dolgi.msk.ru/account/1011217613/", 1011217613)</f>
        <v>1011217613</v>
      </c>
      <c r="D2529">
        <v>17739.97</v>
      </c>
    </row>
    <row r="2530" spans="1:4" x14ac:dyDescent="0.25">
      <c r="A2530" t="s">
        <v>641</v>
      </c>
      <c r="B2530" t="s">
        <v>119</v>
      </c>
      <c r="C2530" s="2">
        <f>HYPERLINK("https://cao.dolgi.msk.ru/account/1011217496/", 1011217496)</f>
        <v>1011217496</v>
      </c>
      <c r="D2530">
        <v>35922.26</v>
      </c>
    </row>
    <row r="2531" spans="1:4" x14ac:dyDescent="0.25">
      <c r="A2531" t="s">
        <v>641</v>
      </c>
      <c r="B2531" t="s">
        <v>101</v>
      </c>
      <c r="C2531" s="2">
        <f>HYPERLINK("https://cao.dolgi.msk.ru/account/1011217699/", 1011217699)</f>
        <v>1011217699</v>
      </c>
      <c r="D2531">
        <v>13478.08</v>
      </c>
    </row>
    <row r="2532" spans="1:4" x14ac:dyDescent="0.25">
      <c r="A2532" t="s">
        <v>641</v>
      </c>
      <c r="B2532" t="s">
        <v>120</v>
      </c>
      <c r="C2532" s="2">
        <f>HYPERLINK("https://cao.dolgi.msk.ru/account/1011217568/", 1011217568)</f>
        <v>1011217568</v>
      </c>
      <c r="D2532">
        <v>4452.34</v>
      </c>
    </row>
    <row r="2533" spans="1:4" x14ac:dyDescent="0.25">
      <c r="A2533" t="s">
        <v>641</v>
      </c>
      <c r="B2533" t="s">
        <v>33</v>
      </c>
      <c r="C2533" s="2">
        <f>HYPERLINK("https://cao.dolgi.msk.ru/account/1011217162/", 1011217162)</f>
        <v>1011217162</v>
      </c>
      <c r="D2533">
        <v>11693.51</v>
      </c>
    </row>
    <row r="2534" spans="1:4" x14ac:dyDescent="0.25">
      <c r="A2534" t="s">
        <v>641</v>
      </c>
      <c r="B2534" t="s">
        <v>143</v>
      </c>
      <c r="C2534" s="2">
        <f>HYPERLINK("https://cao.dolgi.msk.ru/account/1011217541/", 1011217541)</f>
        <v>1011217541</v>
      </c>
      <c r="D2534">
        <v>162695.63</v>
      </c>
    </row>
    <row r="2535" spans="1:4" x14ac:dyDescent="0.25">
      <c r="A2535" t="s">
        <v>642</v>
      </c>
      <c r="B2535" t="s">
        <v>34</v>
      </c>
      <c r="C2535" s="2">
        <f>HYPERLINK("https://cao.dolgi.msk.ru/account/1011445392/", 1011445392)</f>
        <v>1011445392</v>
      </c>
      <c r="D2535">
        <v>102428.38</v>
      </c>
    </row>
    <row r="2536" spans="1:4" x14ac:dyDescent="0.25">
      <c r="A2536" t="s">
        <v>642</v>
      </c>
      <c r="B2536" t="s">
        <v>9</v>
      </c>
      <c r="C2536" s="2">
        <f>HYPERLINK("https://cao.dolgi.msk.ru/account/1011445464/", 1011445464)</f>
        <v>1011445464</v>
      </c>
      <c r="D2536">
        <v>16120.64</v>
      </c>
    </row>
    <row r="2537" spans="1:4" x14ac:dyDescent="0.25">
      <c r="A2537" t="s">
        <v>642</v>
      </c>
      <c r="B2537" t="s">
        <v>105</v>
      </c>
      <c r="C2537" s="2">
        <f>HYPERLINK("https://cao.dolgi.msk.ru/account/1011445624/", 1011445624)</f>
        <v>1011445624</v>
      </c>
      <c r="D2537">
        <v>74818.179999999993</v>
      </c>
    </row>
    <row r="2538" spans="1:4" x14ac:dyDescent="0.25">
      <c r="A2538" t="s">
        <v>642</v>
      </c>
      <c r="B2538" t="s">
        <v>52</v>
      </c>
      <c r="C2538" s="2">
        <f>HYPERLINK("https://cao.dolgi.msk.ru/account/1011445595/", 1011445595)</f>
        <v>1011445595</v>
      </c>
      <c r="D2538">
        <v>11949.72</v>
      </c>
    </row>
    <row r="2539" spans="1:4" x14ac:dyDescent="0.25">
      <c r="A2539" t="s">
        <v>642</v>
      </c>
      <c r="B2539" t="s">
        <v>41</v>
      </c>
      <c r="C2539" s="2">
        <f>HYPERLINK("https://cao.dolgi.msk.ru/account/1011445341/", 1011445341)</f>
        <v>1011445341</v>
      </c>
      <c r="D2539">
        <v>31031.06</v>
      </c>
    </row>
    <row r="2540" spans="1:4" x14ac:dyDescent="0.25">
      <c r="A2540" t="s">
        <v>642</v>
      </c>
      <c r="B2540" t="s">
        <v>108</v>
      </c>
      <c r="C2540" s="2">
        <f>HYPERLINK("https://cao.dolgi.msk.ru/account/1011445309/", 1011445309)</f>
        <v>1011445309</v>
      </c>
      <c r="D2540">
        <v>54029.17</v>
      </c>
    </row>
    <row r="2541" spans="1:4" x14ac:dyDescent="0.25">
      <c r="A2541" t="s">
        <v>642</v>
      </c>
      <c r="B2541" t="s">
        <v>53</v>
      </c>
      <c r="C2541" s="2">
        <f>HYPERLINK("https://cao.dolgi.msk.ru/account/1011445659/", 1011445659)</f>
        <v>1011445659</v>
      </c>
      <c r="D2541">
        <v>52109.97</v>
      </c>
    </row>
    <row r="2542" spans="1:4" x14ac:dyDescent="0.25">
      <c r="A2542" t="s">
        <v>642</v>
      </c>
      <c r="B2542" t="s">
        <v>44</v>
      </c>
      <c r="C2542" s="2">
        <f>HYPERLINK("https://cao.dolgi.msk.ru/account/1011445472/", 1011445472)</f>
        <v>1011445472</v>
      </c>
      <c r="D2542">
        <v>12693.37</v>
      </c>
    </row>
    <row r="2543" spans="1:4" x14ac:dyDescent="0.25">
      <c r="A2543" t="s">
        <v>642</v>
      </c>
      <c r="B2543" t="s">
        <v>86</v>
      </c>
      <c r="C2543" s="2">
        <f>HYPERLINK("https://cao.dolgi.msk.ru/account/1011445325/", 1011445325)</f>
        <v>1011445325</v>
      </c>
      <c r="D2543">
        <v>37264.449999999997</v>
      </c>
    </row>
    <row r="2544" spans="1:4" x14ac:dyDescent="0.25">
      <c r="A2544" t="s">
        <v>643</v>
      </c>
      <c r="B2544" t="s">
        <v>5</v>
      </c>
      <c r="C2544" s="2">
        <f>HYPERLINK("https://cao.dolgi.msk.ru/account/1011500101/", 1011500101)</f>
        <v>1011500101</v>
      </c>
      <c r="D2544">
        <v>14998.66</v>
      </c>
    </row>
    <row r="2545" spans="1:4" x14ac:dyDescent="0.25">
      <c r="A2545" t="s">
        <v>643</v>
      </c>
      <c r="B2545" t="s">
        <v>17</v>
      </c>
      <c r="C2545" s="2">
        <f>HYPERLINK("https://cao.dolgi.msk.ru/account/1011500056/", 1011500056)</f>
        <v>1011500056</v>
      </c>
      <c r="D2545">
        <v>14668.11</v>
      </c>
    </row>
    <row r="2546" spans="1:4" x14ac:dyDescent="0.25">
      <c r="A2546" t="s">
        <v>643</v>
      </c>
      <c r="B2546" t="s">
        <v>23</v>
      </c>
      <c r="C2546" s="2">
        <f>HYPERLINK("https://cao.dolgi.msk.ru/account/1011499999/", 1011499999)</f>
        <v>1011499999</v>
      </c>
      <c r="D2546">
        <v>11761.77</v>
      </c>
    </row>
    <row r="2547" spans="1:4" x14ac:dyDescent="0.25">
      <c r="A2547" t="s">
        <v>644</v>
      </c>
      <c r="B2547" t="s">
        <v>6</v>
      </c>
      <c r="C2547" s="2">
        <f>HYPERLINK("https://cao.dolgi.msk.ru/account/1011429616/", 1011429616)</f>
        <v>1011429616</v>
      </c>
      <c r="D2547">
        <v>9038.2900000000009</v>
      </c>
    </row>
    <row r="2548" spans="1:4" x14ac:dyDescent="0.25">
      <c r="A2548" t="s">
        <v>644</v>
      </c>
      <c r="B2548" t="s">
        <v>6</v>
      </c>
      <c r="C2548" s="2">
        <f>HYPERLINK("https://cao.dolgi.msk.ru/account/1011429683/", 1011429683)</f>
        <v>1011429683</v>
      </c>
      <c r="D2548">
        <v>13858.33</v>
      </c>
    </row>
    <row r="2549" spans="1:4" x14ac:dyDescent="0.25">
      <c r="A2549" t="s">
        <v>644</v>
      </c>
      <c r="B2549" t="s">
        <v>6</v>
      </c>
      <c r="C2549" s="2">
        <f>HYPERLINK("https://cao.dolgi.msk.ru/account/1011429739/", 1011429739)</f>
        <v>1011429739</v>
      </c>
      <c r="D2549">
        <v>65216.58</v>
      </c>
    </row>
    <row r="2550" spans="1:4" x14ac:dyDescent="0.25">
      <c r="A2550" t="s">
        <v>644</v>
      </c>
      <c r="B2550" t="s">
        <v>6</v>
      </c>
      <c r="C2550" s="2">
        <f>HYPERLINK("https://cao.dolgi.msk.ru/account/1011429747/", 1011429747)</f>
        <v>1011429747</v>
      </c>
      <c r="D2550">
        <v>5487.11</v>
      </c>
    </row>
    <row r="2551" spans="1:4" x14ac:dyDescent="0.25">
      <c r="A2551" t="s">
        <v>645</v>
      </c>
      <c r="B2551" t="s">
        <v>13</v>
      </c>
      <c r="C2551" s="2">
        <f>HYPERLINK("https://cao.dolgi.msk.ru/account/1011026649/", 1011026649)</f>
        <v>1011026649</v>
      </c>
      <c r="D2551">
        <v>9160.26</v>
      </c>
    </row>
    <row r="2552" spans="1:4" x14ac:dyDescent="0.25">
      <c r="A2552" t="s">
        <v>645</v>
      </c>
      <c r="B2552" t="s">
        <v>65</v>
      </c>
      <c r="C2552" s="2">
        <f>HYPERLINK("https://cao.dolgi.msk.ru/account/1011027457/", 1011027457)</f>
        <v>1011027457</v>
      </c>
      <c r="D2552">
        <v>78488.72</v>
      </c>
    </row>
    <row r="2553" spans="1:4" x14ac:dyDescent="0.25">
      <c r="A2553" t="s">
        <v>645</v>
      </c>
      <c r="B2553" t="s">
        <v>5</v>
      </c>
      <c r="C2553" s="2">
        <f>HYPERLINK("https://cao.dolgi.msk.ru/account/1011116425/", 1011116425)</f>
        <v>1011116425</v>
      </c>
      <c r="D2553">
        <v>55599.83</v>
      </c>
    </row>
    <row r="2554" spans="1:4" x14ac:dyDescent="0.25">
      <c r="A2554" t="s">
        <v>645</v>
      </c>
      <c r="B2554" t="s">
        <v>17</v>
      </c>
      <c r="C2554" s="2">
        <f>HYPERLINK("https://cao.dolgi.msk.ru/account/1011021506/", 1011021506)</f>
        <v>1011021506</v>
      </c>
      <c r="D2554">
        <v>41692.26</v>
      </c>
    </row>
    <row r="2555" spans="1:4" x14ac:dyDescent="0.25">
      <c r="A2555" t="s">
        <v>645</v>
      </c>
      <c r="B2555" t="s">
        <v>18</v>
      </c>
      <c r="C2555" s="2">
        <f>HYPERLINK("https://cao.dolgi.msk.ru/account/1011116644/", 1011116644)</f>
        <v>1011116644</v>
      </c>
      <c r="D2555">
        <v>283.89</v>
      </c>
    </row>
    <row r="2556" spans="1:4" x14ac:dyDescent="0.25">
      <c r="A2556" t="s">
        <v>645</v>
      </c>
      <c r="B2556" t="s">
        <v>7</v>
      </c>
      <c r="C2556" s="2">
        <f>HYPERLINK("https://cao.dolgi.msk.ru/account/1011024803/", 1011024803)</f>
        <v>1011024803</v>
      </c>
      <c r="D2556">
        <v>5521.87</v>
      </c>
    </row>
    <row r="2557" spans="1:4" x14ac:dyDescent="0.25">
      <c r="A2557" t="s">
        <v>645</v>
      </c>
      <c r="B2557" t="s">
        <v>106</v>
      </c>
      <c r="C2557" s="2">
        <f>HYPERLINK("https://cao.dolgi.msk.ru/account/1011034366/", 1011034366)</f>
        <v>1011034366</v>
      </c>
      <c r="D2557">
        <v>127790.35</v>
      </c>
    </row>
    <row r="2558" spans="1:4" x14ac:dyDescent="0.25">
      <c r="A2558" t="s">
        <v>645</v>
      </c>
      <c r="B2558" t="s">
        <v>119</v>
      </c>
      <c r="C2558" s="2">
        <f>HYPERLINK("https://cao.dolgi.msk.ru/account/1011065461/", 1011065461)</f>
        <v>1011065461</v>
      </c>
      <c r="D2558">
        <v>27304.959999999999</v>
      </c>
    </row>
    <row r="2559" spans="1:4" x14ac:dyDescent="0.25">
      <c r="A2559" t="s">
        <v>646</v>
      </c>
      <c r="B2559" t="s">
        <v>6</v>
      </c>
      <c r="C2559" s="2">
        <f>HYPERLINK("https://cao.dolgi.msk.ru/account/1011325315/", 1011325315)</f>
        <v>1011325315</v>
      </c>
      <c r="D2559">
        <v>4133.6400000000003</v>
      </c>
    </row>
    <row r="2560" spans="1:4" x14ac:dyDescent="0.25">
      <c r="A2560" t="s">
        <v>646</v>
      </c>
      <c r="B2560" t="s">
        <v>76</v>
      </c>
      <c r="C2560" s="2">
        <f>HYPERLINK("https://cao.dolgi.msk.ru/account/1011325577/", 1011325577)</f>
        <v>1011325577</v>
      </c>
      <c r="D2560">
        <v>5773.57</v>
      </c>
    </row>
    <row r="2561" spans="1:4" x14ac:dyDescent="0.25">
      <c r="A2561" t="s">
        <v>646</v>
      </c>
      <c r="B2561" t="s">
        <v>17</v>
      </c>
      <c r="C2561" s="2">
        <f>HYPERLINK("https://cao.dolgi.msk.ru/account/1011325534/", 1011325534)</f>
        <v>1011325534</v>
      </c>
      <c r="D2561">
        <v>5185.49</v>
      </c>
    </row>
    <row r="2562" spans="1:4" x14ac:dyDescent="0.25">
      <c r="A2562" t="s">
        <v>646</v>
      </c>
      <c r="B2562" t="s">
        <v>52</v>
      </c>
      <c r="C2562" s="2">
        <f>HYPERLINK("https://cao.dolgi.msk.ru/account/1011324937/", 1011324937)</f>
        <v>1011324937</v>
      </c>
      <c r="D2562">
        <v>9271.42</v>
      </c>
    </row>
    <row r="2563" spans="1:4" x14ac:dyDescent="0.25">
      <c r="A2563" t="s">
        <v>646</v>
      </c>
      <c r="B2563" t="s">
        <v>106</v>
      </c>
      <c r="C2563" s="2">
        <f>HYPERLINK("https://cao.dolgi.msk.ru/account/1011325286/", 1011325286)</f>
        <v>1011325286</v>
      </c>
      <c r="D2563">
        <v>17912.66</v>
      </c>
    </row>
    <row r="2564" spans="1:4" x14ac:dyDescent="0.25">
      <c r="A2564" t="s">
        <v>646</v>
      </c>
      <c r="B2564" t="s">
        <v>101</v>
      </c>
      <c r="C2564" s="2">
        <f>HYPERLINK("https://cao.dolgi.msk.ru/account/1011325278/", 1011325278)</f>
        <v>1011325278</v>
      </c>
      <c r="D2564">
        <v>6216.86</v>
      </c>
    </row>
    <row r="2565" spans="1:4" x14ac:dyDescent="0.25">
      <c r="A2565" t="s">
        <v>646</v>
      </c>
      <c r="B2565" t="s">
        <v>120</v>
      </c>
      <c r="C2565" s="2">
        <f>HYPERLINK("https://cao.dolgi.msk.ru/account/1011324777/", 1011324777)</f>
        <v>1011324777</v>
      </c>
      <c r="D2565">
        <v>6238.63</v>
      </c>
    </row>
    <row r="2566" spans="1:4" x14ac:dyDescent="0.25">
      <c r="A2566" t="s">
        <v>646</v>
      </c>
      <c r="B2566" t="s">
        <v>168</v>
      </c>
      <c r="C2566" s="2">
        <f>HYPERLINK("https://cao.dolgi.msk.ru/account/1011324822/", 1011324822)</f>
        <v>1011324822</v>
      </c>
      <c r="D2566">
        <v>9178.69</v>
      </c>
    </row>
    <row r="2567" spans="1:4" x14ac:dyDescent="0.25">
      <c r="A2567" t="s">
        <v>646</v>
      </c>
      <c r="B2567" t="s">
        <v>283</v>
      </c>
      <c r="C2567" s="2">
        <f>HYPERLINK("https://cao.dolgi.msk.ru/account/1011324734/", 1011324734)</f>
        <v>1011324734</v>
      </c>
      <c r="D2567">
        <v>7679.28</v>
      </c>
    </row>
    <row r="2568" spans="1:4" x14ac:dyDescent="0.25">
      <c r="A2568" t="s">
        <v>646</v>
      </c>
      <c r="B2568" t="s">
        <v>37</v>
      </c>
      <c r="C2568" s="2">
        <f>HYPERLINK("https://cao.dolgi.msk.ru/account/1011325294/", 1011325294)</f>
        <v>1011325294</v>
      </c>
      <c r="D2568">
        <v>9685.5400000000009</v>
      </c>
    </row>
    <row r="2569" spans="1:4" x14ac:dyDescent="0.25">
      <c r="A2569" t="s">
        <v>646</v>
      </c>
      <c r="B2569" t="s">
        <v>88</v>
      </c>
      <c r="C2569" s="2">
        <f>HYPERLINK("https://cao.dolgi.msk.ru/account/1011325518/", 1011325518)</f>
        <v>1011325518</v>
      </c>
      <c r="D2569">
        <v>12140.28</v>
      </c>
    </row>
    <row r="2570" spans="1:4" x14ac:dyDescent="0.25">
      <c r="A2570" t="s">
        <v>647</v>
      </c>
      <c r="B2570" t="s">
        <v>14</v>
      </c>
      <c r="C2570" s="2">
        <f>HYPERLINK("https://cao.dolgi.msk.ru/account/1019024568/", 1019024568)</f>
        <v>1019024568</v>
      </c>
      <c r="D2570">
        <v>3524.11</v>
      </c>
    </row>
    <row r="2571" spans="1:4" x14ac:dyDescent="0.25">
      <c r="A2571" t="s">
        <v>647</v>
      </c>
      <c r="B2571" t="s">
        <v>14</v>
      </c>
      <c r="C2571" s="2">
        <f>HYPERLINK("https://cao.dolgi.msk.ru/account/1019024576/", 1019024576)</f>
        <v>1019024576</v>
      </c>
      <c r="D2571">
        <v>277345.25</v>
      </c>
    </row>
    <row r="2572" spans="1:4" x14ac:dyDescent="0.25">
      <c r="A2572" t="s">
        <v>647</v>
      </c>
      <c r="B2572" t="s">
        <v>39</v>
      </c>
      <c r="C2572" s="2">
        <f>HYPERLINK("https://cao.dolgi.msk.ru/account/1010204992/", 1010204992)</f>
        <v>1010204992</v>
      </c>
      <c r="D2572">
        <v>136289.26</v>
      </c>
    </row>
    <row r="2573" spans="1:4" x14ac:dyDescent="0.25">
      <c r="A2573" t="s">
        <v>647</v>
      </c>
      <c r="B2573" t="s">
        <v>76</v>
      </c>
      <c r="C2573" s="2">
        <f>HYPERLINK("https://cao.dolgi.msk.ru/account/1010205039/", 1010205039)</f>
        <v>1010205039</v>
      </c>
      <c r="D2573">
        <v>15169.07</v>
      </c>
    </row>
    <row r="2574" spans="1:4" x14ac:dyDescent="0.25">
      <c r="A2574" t="s">
        <v>647</v>
      </c>
      <c r="B2574" t="s">
        <v>19</v>
      </c>
      <c r="C2574" s="2">
        <f>HYPERLINK("https://cao.dolgi.msk.ru/account/1010205151/", 1010205151)</f>
        <v>1010205151</v>
      </c>
      <c r="D2574">
        <v>14136.56</v>
      </c>
    </row>
    <row r="2575" spans="1:4" x14ac:dyDescent="0.25">
      <c r="A2575" t="s">
        <v>647</v>
      </c>
      <c r="B2575" t="s">
        <v>30</v>
      </c>
      <c r="C2575" s="2">
        <f>HYPERLINK("https://cao.dolgi.msk.ru/account/1010205274/", 1010205274)</f>
        <v>1010205274</v>
      </c>
      <c r="D2575">
        <v>6320.26</v>
      </c>
    </row>
    <row r="2576" spans="1:4" x14ac:dyDescent="0.25">
      <c r="A2576" t="s">
        <v>647</v>
      </c>
      <c r="B2576" t="s">
        <v>49</v>
      </c>
      <c r="C2576" s="2">
        <f>HYPERLINK("https://cao.dolgi.msk.ru/account/1010205282/", 1010205282)</f>
        <v>1010205282</v>
      </c>
      <c r="D2576">
        <v>8018.81</v>
      </c>
    </row>
    <row r="2577" spans="1:4" x14ac:dyDescent="0.25">
      <c r="A2577" t="s">
        <v>647</v>
      </c>
      <c r="B2577" t="s">
        <v>120</v>
      </c>
      <c r="C2577" s="2">
        <f>HYPERLINK("https://cao.dolgi.msk.ru/account/1010205493/", 1010205493)</f>
        <v>1010205493</v>
      </c>
      <c r="D2577">
        <v>9308.74</v>
      </c>
    </row>
    <row r="2578" spans="1:4" x14ac:dyDescent="0.25">
      <c r="A2578" t="s">
        <v>647</v>
      </c>
      <c r="B2578" t="s">
        <v>284</v>
      </c>
      <c r="C2578" s="2">
        <f>HYPERLINK("https://cao.dolgi.msk.ru/account/1010205784/", 1010205784)</f>
        <v>1010205784</v>
      </c>
      <c r="D2578">
        <v>4563.57</v>
      </c>
    </row>
    <row r="2579" spans="1:4" x14ac:dyDescent="0.25">
      <c r="A2579" t="s">
        <v>647</v>
      </c>
      <c r="B2579" t="s">
        <v>90</v>
      </c>
      <c r="C2579" s="2">
        <f>HYPERLINK("https://cao.dolgi.msk.ru/account/1010205979/", 1010205979)</f>
        <v>1010205979</v>
      </c>
      <c r="D2579">
        <v>17143.310000000001</v>
      </c>
    </row>
    <row r="2580" spans="1:4" x14ac:dyDescent="0.25">
      <c r="A2580" t="s">
        <v>647</v>
      </c>
      <c r="B2580" t="s">
        <v>103</v>
      </c>
      <c r="C2580" s="2">
        <f>HYPERLINK("https://cao.dolgi.msk.ru/account/1019020591/", 1019020591)</f>
        <v>1019020591</v>
      </c>
      <c r="D2580">
        <v>1562.83</v>
      </c>
    </row>
    <row r="2581" spans="1:4" x14ac:dyDescent="0.25">
      <c r="A2581" t="s">
        <v>647</v>
      </c>
      <c r="B2581" t="s">
        <v>180</v>
      </c>
      <c r="C2581" s="2">
        <f>HYPERLINK("https://cao.dolgi.msk.ru/account/1010206111/", 1010206111)</f>
        <v>1010206111</v>
      </c>
      <c r="D2581">
        <v>21749.16</v>
      </c>
    </row>
    <row r="2582" spans="1:4" x14ac:dyDescent="0.25">
      <c r="A2582" t="s">
        <v>647</v>
      </c>
      <c r="B2582" t="s">
        <v>171</v>
      </c>
      <c r="C2582" s="2">
        <f>HYPERLINK("https://cao.dolgi.msk.ru/account/1010206146/", 1010206146)</f>
        <v>1010206146</v>
      </c>
      <c r="D2582">
        <v>6320.76</v>
      </c>
    </row>
    <row r="2583" spans="1:4" x14ac:dyDescent="0.25">
      <c r="A2583" t="s">
        <v>647</v>
      </c>
      <c r="B2583" t="s">
        <v>91</v>
      </c>
      <c r="C2583" s="2">
        <f>HYPERLINK("https://cao.dolgi.msk.ru/account/1010206154/", 1010206154)</f>
        <v>1010206154</v>
      </c>
      <c r="D2583">
        <v>14873.33</v>
      </c>
    </row>
    <row r="2584" spans="1:4" x14ac:dyDescent="0.25">
      <c r="A2584" t="s">
        <v>647</v>
      </c>
      <c r="B2584" t="s">
        <v>618</v>
      </c>
      <c r="C2584" s="2">
        <f>HYPERLINK("https://cao.dolgi.msk.ru/account/1010206496/", 1010206496)</f>
        <v>1010206496</v>
      </c>
      <c r="D2584">
        <v>6701.15</v>
      </c>
    </row>
    <row r="2585" spans="1:4" x14ac:dyDescent="0.25">
      <c r="A2585" t="s">
        <v>647</v>
      </c>
      <c r="B2585" t="s">
        <v>98</v>
      </c>
      <c r="C2585" s="2">
        <f>HYPERLINK("https://cao.dolgi.msk.ru/account/1010206533/", 1010206533)</f>
        <v>1010206533</v>
      </c>
      <c r="D2585">
        <v>7413.46</v>
      </c>
    </row>
    <row r="2586" spans="1:4" x14ac:dyDescent="0.25">
      <c r="A2586" t="s">
        <v>647</v>
      </c>
      <c r="B2586" t="s">
        <v>361</v>
      </c>
      <c r="C2586" s="2">
        <f>HYPERLINK("https://cao.dolgi.msk.ru/account/1010206541/", 1010206541)</f>
        <v>1010206541</v>
      </c>
      <c r="D2586">
        <v>6374.74</v>
      </c>
    </row>
    <row r="2587" spans="1:4" x14ac:dyDescent="0.25">
      <c r="A2587" t="s">
        <v>648</v>
      </c>
      <c r="B2587" t="s">
        <v>6</v>
      </c>
      <c r="C2587" s="2">
        <f>HYPERLINK("https://cao.dolgi.msk.ru/account/1011069593/", 1011069593)</f>
        <v>1011069593</v>
      </c>
      <c r="D2587">
        <v>11676.64</v>
      </c>
    </row>
    <row r="2588" spans="1:4" x14ac:dyDescent="0.25">
      <c r="A2588" t="s">
        <v>648</v>
      </c>
      <c r="B2588" t="s">
        <v>13</v>
      </c>
      <c r="C2588" s="2">
        <f>HYPERLINK("https://cao.dolgi.msk.ru/account/1011069622/", 1011069622)</f>
        <v>1011069622</v>
      </c>
      <c r="D2588">
        <v>8478.06</v>
      </c>
    </row>
    <row r="2589" spans="1:4" x14ac:dyDescent="0.25">
      <c r="A2589" t="s">
        <v>648</v>
      </c>
      <c r="B2589" t="s">
        <v>14</v>
      </c>
      <c r="C2589" s="2">
        <f>HYPERLINK("https://cao.dolgi.msk.ru/account/1011069649/", 1011069649)</f>
        <v>1011069649</v>
      </c>
      <c r="D2589">
        <v>11777.64</v>
      </c>
    </row>
    <row r="2590" spans="1:4" x14ac:dyDescent="0.25">
      <c r="A2590" t="s">
        <v>648</v>
      </c>
      <c r="B2590" t="s">
        <v>34</v>
      </c>
      <c r="C2590" s="2">
        <f>HYPERLINK("https://cao.dolgi.msk.ru/account/1011069657/", 1011069657)</f>
        <v>1011069657</v>
      </c>
      <c r="D2590">
        <v>13645.33</v>
      </c>
    </row>
    <row r="2591" spans="1:4" x14ac:dyDescent="0.25">
      <c r="A2591" t="s">
        <v>648</v>
      </c>
      <c r="B2591" t="s">
        <v>39</v>
      </c>
      <c r="C2591" s="2">
        <f>HYPERLINK("https://cao.dolgi.msk.ru/account/1011069606/", 1011069606)</f>
        <v>1011069606</v>
      </c>
      <c r="D2591">
        <v>18778.93</v>
      </c>
    </row>
    <row r="2592" spans="1:4" x14ac:dyDescent="0.25">
      <c r="A2592" t="s">
        <v>648</v>
      </c>
      <c r="B2592" t="s">
        <v>65</v>
      </c>
      <c r="C2592" s="2">
        <f>HYPERLINK("https://cao.dolgi.msk.ru/account/1011069614/", 1011069614)</f>
        <v>1011069614</v>
      </c>
      <c r="D2592">
        <v>13836.13</v>
      </c>
    </row>
    <row r="2593" spans="1:4" x14ac:dyDescent="0.25">
      <c r="A2593" t="s">
        <v>648</v>
      </c>
      <c r="B2593" t="s">
        <v>9</v>
      </c>
      <c r="C2593" s="2">
        <f>HYPERLINK("https://cao.dolgi.msk.ru/account/1011069665/", 1011069665)</f>
        <v>1011069665</v>
      </c>
      <c r="D2593">
        <v>11575.63</v>
      </c>
    </row>
    <row r="2594" spans="1:4" x14ac:dyDescent="0.25">
      <c r="A2594" t="s">
        <v>648</v>
      </c>
      <c r="B2594" t="s">
        <v>76</v>
      </c>
      <c r="C2594" s="2">
        <f>HYPERLINK("https://cao.dolgi.msk.ru/account/1011069673/", 1011069673)</f>
        <v>1011069673</v>
      </c>
      <c r="D2594">
        <v>11654.2</v>
      </c>
    </row>
    <row r="2595" spans="1:4" x14ac:dyDescent="0.25">
      <c r="A2595" t="s">
        <v>649</v>
      </c>
      <c r="B2595" t="s">
        <v>21</v>
      </c>
      <c r="C2595" s="2">
        <f>HYPERLINK("https://cao.dolgi.msk.ru/account/1010223376/", 1010223376)</f>
        <v>1010223376</v>
      </c>
      <c r="D2595">
        <v>22730.959999999999</v>
      </c>
    </row>
    <row r="2596" spans="1:4" x14ac:dyDescent="0.25">
      <c r="A2596" t="s">
        <v>650</v>
      </c>
      <c r="B2596" t="s">
        <v>17</v>
      </c>
      <c r="C2596" s="2">
        <f>HYPERLINK("https://cao.dolgi.msk.ru/account/1010272311/", 1010272311)</f>
        <v>1010272311</v>
      </c>
      <c r="D2596">
        <v>69894.179999999993</v>
      </c>
    </row>
    <row r="2597" spans="1:4" x14ac:dyDescent="0.25">
      <c r="A2597" t="s">
        <v>650</v>
      </c>
      <c r="B2597" t="s">
        <v>41</v>
      </c>
      <c r="C2597" s="2">
        <f>HYPERLINK("https://cao.dolgi.msk.ru/account/1010272469/", 1010272469)</f>
        <v>1010272469</v>
      </c>
      <c r="D2597">
        <v>62573.71</v>
      </c>
    </row>
    <row r="2598" spans="1:4" x14ac:dyDescent="0.25">
      <c r="A2598" t="s">
        <v>650</v>
      </c>
      <c r="B2598" t="s">
        <v>86</v>
      </c>
      <c r="C2598" s="2">
        <f>HYPERLINK("https://cao.dolgi.msk.ru/account/1011505703/", 1011505703)</f>
        <v>1011505703</v>
      </c>
      <c r="D2598">
        <v>14801.77</v>
      </c>
    </row>
    <row r="2599" spans="1:4" x14ac:dyDescent="0.25">
      <c r="A2599" t="s">
        <v>650</v>
      </c>
      <c r="B2599" t="s">
        <v>142</v>
      </c>
      <c r="C2599" s="2">
        <f>HYPERLINK("https://cao.dolgi.msk.ru/account/1010272805/", 1010272805)</f>
        <v>1010272805</v>
      </c>
      <c r="D2599">
        <v>17167.150000000001</v>
      </c>
    </row>
    <row r="2600" spans="1:4" x14ac:dyDescent="0.25">
      <c r="A2600" t="s">
        <v>650</v>
      </c>
      <c r="B2600" t="s">
        <v>87</v>
      </c>
      <c r="C2600" s="2">
        <f>HYPERLINK("https://cao.dolgi.msk.ru/account/1010272813/", 1010272813)</f>
        <v>1010272813</v>
      </c>
      <c r="D2600">
        <v>49401.24</v>
      </c>
    </row>
    <row r="2601" spans="1:4" x14ac:dyDescent="0.25">
      <c r="A2601" t="s">
        <v>651</v>
      </c>
      <c r="B2601" t="s">
        <v>6</v>
      </c>
      <c r="C2601" s="2">
        <f>HYPERLINK("https://cao.dolgi.msk.ru/account/1011370108/", 1011370108)</f>
        <v>1011370108</v>
      </c>
      <c r="D2601">
        <v>18408.36</v>
      </c>
    </row>
    <row r="2602" spans="1:4" x14ac:dyDescent="0.25">
      <c r="A2602" t="s">
        <v>651</v>
      </c>
      <c r="B2602" t="s">
        <v>9</v>
      </c>
      <c r="C2602" s="2">
        <f>HYPERLINK("https://cao.dolgi.msk.ru/account/1011369959/", 1011369959)</f>
        <v>1011369959</v>
      </c>
      <c r="D2602">
        <v>155825.25</v>
      </c>
    </row>
    <row r="2603" spans="1:4" x14ac:dyDescent="0.25">
      <c r="A2603" t="s">
        <v>651</v>
      </c>
      <c r="B2603" t="s">
        <v>76</v>
      </c>
      <c r="C2603" s="2">
        <f>HYPERLINK("https://cao.dolgi.msk.ru/account/1011370036/", 1011370036)</f>
        <v>1011370036</v>
      </c>
      <c r="D2603">
        <v>15927.9</v>
      </c>
    </row>
    <row r="2604" spans="1:4" x14ac:dyDescent="0.25">
      <c r="A2604" t="s">
        <v>651</v>
      </c>
      <c r="B2604" t="s">
        <v>5</v>
      </c>
      <c r="C2604" s="2">
        <f>HYPERLINK("https://cao.dolgi.msk.ru/account/1011369924/", 1011369924)</f>
        <v>1011369924</v>
      </c>
      <c r="D2604">
        <v>936141.88</v>
      </c>
    </row>
    <row r="2605" spans="1:4" x14ac:dyDescent="0.25">
      <c r="A2605" t="s">
        <v>651</v>
      </c>
      <c r="B2605" t="s">
        <v>16</v>
      </c>
      <c r="C2605" s="2">
        <f>HYPERLINK("https://cao.dolgi.msk.ru/account/1011370087/", 1011370087)</f>
        <v>1011370087</v>
      </c>
      <c r="D2605">
        <v>4742.54</v>
      </c>
    </row>
    <row r="2606" spans="1:4" x14ac:dyDescent="0.25">
      <c r="A2606" t="s">
        <v>651</v>
      </c>
      <c r="B2606" t="s">
        <v>16</v>
      </c>
      <c r="C2606" s="2">
        <f>HYPERLINK("https://cao.dolgi.msk.ru/account/1011370132/", 1011370132)</f>
        <v>1011370132</v>
      </c>
      <c r="D2606">
        <v>3337.02</v>
      </c>
    </row>
    <row r="2607" spans="1:4" x14ac:dyDescent="0.25">
      <c r="A2607" t="s">
        <v>651</v>
      </c>
      <c r="B2607" t="s">
        <v>16</v>
      </c>
      <c r="C2607" s="2">
        <f>HYPERLINK("https://cao.dolgi.msk.ru/account/1011486362/", 1011486362)</f>
        <v>1011486362</v>
      </c>
      <c r="D2607">
        <v>3583.03</v>
      </c>
    </row>
    <row r="2608" spans="1:4" x14ac:dyDescent="0.25">
      <c r="A2608" t="s">
        <v>652</v>
      </c>
      <c r="B2608" t="s">
        <v>21</v>
      </c>
      <c r="C2608" s="2">
        <f>HYPERLINK("https://cao.dolgi.msk.ru/account/1011391013/", 1011391013)</f>
        <v>1011391013</v>
      </c>
      <c r="D2608">
        <v>33756.36</v>
      </c>
    </row>
    <row r="2609" spans="1:4" x14ac:dyDescent="0.25">
      <c r="A2609" t="s">
        <v>652</v>
      </c>
      <c r="B2609" t="s">
        <v>33</v>
      </c>
      <c r="C2609" s="2">
        <f>HYPERLINK("https://cao.dolgi.msk.ru/account/1011390838/", 1011390838)</f>
        <v>1011390838</v>
      </c>
      <c r="D2609">
        <v>8765.98</v>
      </c>
    </row>
    <row r="2610" spans="1:4" x14ac:dyDescent="0.25">
      <c r="A2610" t="s">
        <v>652</v>
      </c>
      <c r="B2610" t="s">
        <v>283</v>
      </c>
      <c r="C2610" s="2">
        <f>HYPERLINK("https://cao.dolgi.msk.ru/account/1011390686/", 1011390686)</f>
        <v>1011390686</v>
      </c>
      <c r="D2610">
        <v>11291.19</v>
      </c>
    </row>
    <row r="2611" spans="1:4" x14ac:dyDescent="0.25">
      <c r="A2611" t="s">
        <v>653</v>
      </c>
      <c r="B2611" t="s">
        <v>34</v>
      </c>
      <c r="C2611" s="2">
        <f>HYPERLINK("https://cao.dolgi.msk.ru/account/1011429878/", 1011429878)</f>
        <v>1011429878</v>
      </c>
      <c r="D2611">
        <v>34818.58</v>
      </c>
    </row>
    <row r="2612" spans="1:4" x14ac:dyDescent="0.25">
      <c r="A2612" t="s">
        <v>653</v>
      </c>
      <c r="B2612" t="s">
        <v>9</v>
      </c>
      <c r="C2612" s="2">
        <f>HYPERLINK("https://cao.dolgi.msk.ru/account/1011429843/", 1011429843)</f>
        <v>1011429843</v>
      </c>
      <c r="D2612">
        <v>323405.83</v>
      </c>
    </row>
    <row r="2613" spans="1:4" x14ac:dyDescent="0.25">
      <c r="A2613" t="s">
        <v>654</v>
      </c>
      <c r="B2613" t="s">
        <v>34</v>
      </c>
      <c r="C2613" s="2">
        <f>HYPERLINK("https://cao.dolgi.msk.ru/account/1011059694/", 1011059694)</f>
        <v>1011059694</v>
      </c>
      <c r="D2613">
        <v>11959.33</v>
      </c>
    </row>
    <row r="2614" spans="1:4" x14ac:dyDescent="0.25">
      <c r="A2614" t="s">
        <v>654</v>
      </c>
      <c r="B2614" t="s">
        <v>35</v>
      </c>
      <c r="C2614" s="2">
        <f>HYPERLINK("https://cao.dolgi.msk.ru/account/1011060388/", 1011060388)</f>
        <v>1011060388</v>
      </c>
      <c r="D2614">
        <v>25416.71</v>
      </c>
    </row>
    <row r="2615" spans="1:4" x14ac:dyDescent="0.25">
      <c r="A2615" t="s">
        <v>654</v>
      </c>
      <c r="B2615" t="s">
        <v>188</v>
      </c>
      <c r="C2615" s="2">
        <f>HYPERLINK("https://cao.dolgi.msk.ru/account/1011059467/", 1011059467)</f>
        <v>1011059467</v>
      </c>
      <c r="D2615">
        <v>10348.379999999999</v>
      </c>
    </row>
    <row r="2616" spans="1:4" x14ac:dyDescent="0.25">
      <c r="A2616" t="s">
        <v>654</v>
      </c>
      <c r="B2616" t="s">
        <v>142</v>
      </c>
      <c r="C2616" s="2">
        <f>HYPERLINK("https://cao.dolgi.msk.ru/account/1011059969/", 1011059969)</f>
        <v>1011059969</v>
      </c>
      <c r="D2616">
        <v>241639.55</v>
      </c>
    </row>
    <row r="2617" spans="1:4" x14ac:dyDescent="0.25">
      <c r="A2617" t="s">
        <v>654</v>
      </c>
      <c r="B2617" t="s">
        <v>134</v>
      </c>
      <c r="C2617" s="2">
        <f>HYPERLINK("https://cao.dolgi.msk.ru/account/1011059854/", 1011059854)</f>
        <v>1011059854</v>
      </c>
      <c r="D2617">
        <v>10270.040000000001</v>
      </c>
    </row>
    <row r="2618" spans="1:4" x14ac:dyDescent="0.25">
      <c r="A2618" t="s">
        <v>654</v>
      </c>
      <c r="B2618" t="s">
        <v>144</v>
      </c>
      <c r="C2618" s="2">
        <f>HYPERLINK("https://cao.dolgi.msk.ru/account/1011059627/", 1011059627)</f>
        <v>1011059627</v>
      </c>
      <c r="D2618">
        <v>10425.280000000001</v>
      </c>
    </row>
    <row r="2619" spans="1:4" x14ac:dyDescent="0.25">
      <c r="A2619" t="s">
        <v>654</v>
      </c>
      <c r="B2619" t="s">
        <v>144</v>
      </c>
      <c r="C2619" s="2">
        <f>HYPERLINK("https://cao.dolgi.msk.ru/account/1011060169/", 1011060169)</f>
        <v>1011060169</v>
      </c>
      <c r="D2619">
        <v>480929.22</v>
      </c>
    </row>
    <row r="2620" spans="1:4" x14ac:dyDescent="0.25">
      <c r="A2620" t="s">
        <v>655</v>
      </c>
      <c r="B2620" t="s">
        <v>178</v>
      </c>
      <c r="C2620" s="2">
        <f>HYPERLINK("https://cao.dolgi.msk.ru/account/1011391208/", 1011391208)</f>
        <v>1011391208</v>
      </c>
      <c r="D2620">
        <v>24012.13</v>
      </c>
    </row>
    <row r="2621" spans="1:4" x14ac:dyDescent="0.25">
      <c r="A2621" t="s">
        <v>655</v>
      </c>
      <c r="B2621" t="s">
        <v>57</v>
      </c>
      <c r="C2621" s="2">
        <f>HYPERLINK("https://cao.dolgi.msk.ru/account/1011391275/", 1011391275)</f>
        <v>1011391275</v>
      </c>
      <c r="D2621">
        <v>22116.65</v>
      </c>
    </row>
    <row r="2622" spans="1:4" x14ac:dyDescent="0.25">
      <c r="A2622" t="s">
        <v>655</v>
      </c>
      <c r="B2622" t="s">
        <v>122</v>
      </c>
      <c r="C2622" s="2">
        <f>HYPERLINK("https://cao.dolgi.msk.ru/account/1011391478/", 1011391478)</f>
        <v>1011391478</v>
      </c>
      <c r="D2622">
        <v>62224.07</v>
      </c>
    </row>
    <row r="2623" spans="1:4" x14ac:dyDescent="0.25">
      <c r="A2623" t="s">
        <v>655</v>
      </c>
      <c r="B2623" t="s">
        <v>90</v>
      </c>
      <c r="C2623" s="2">
        <f>HYPERLINK("https://cao.dolgi.msk.ru/account/1011391339/", 1011391339)</f>
        <v>1011391339</v>
      </c>
      <c r="D2623">
        <v>11555.01</v>
      </c>
    </row>
    <row r="2624" spans="1:4" x14ac:dyDescent="0.25">
      <c r="A2624" t="s">
        <v>655</v>
      </c>
      <c r="B2624" t="s">
        <v>240</v>
      </c>
      <c r="C2624" s="2">
        <f>HYPERLINK("https://cao.dolgi.msk.ru/account/1011391232/", 1011391232)</f>
        <v>1011391232</v>
      </c>
      <c r="D2624">
        <v>3453.42</v>
      </c>
    </row>
    <row r="2625" spans="1:4" x14ac:dyDescent="0.25">
      <c r="A2625" t="s">
        <v>655</v>
      </c>
      <c r="B2625" t="s">
        <v>79</v>
      </c>
      <c r="C2625" s="2">
        <f>HYPERLINK("https://cao.dolgi.msk.ru/account/1011391638/", 1011391638)</f>
        <v>1011391638</v>
      </c>
      <c r="D2625">
        <v>13744.04</v>
      </c>
    </row>
    <row r="2626" spans="1:4" x14ac:dyDescent="0.25">
      <c r="A2626" t="s">
        <v>655</v>
      </c>
      <c r="B2626" t="s">
        <v>103</v>
      </c>
      <c r="C2626" s="2">
        <f>HYPERLINK("https://cao.dolgi.msk.ru/account/1011391443/", 1011391443)</f>
        <v>1011391443</v>
      </c>
      <c r="D2626">
        <v>10236.469999999999</v>
      </c>
    </row>
    <row r="2627" spans="1:4" x14ac:dyDescent="0.25">
      <c r="A2627" t="s">
        <v>656</v>
      </c>
      <c r="B2627" t="s">
        <v>82</v>
      </c>
      <c r="C2627" s="2">
        <f>HYPERLINK("https://cao.dolgi.msk.ru/account/1011391988/", 1011391988)</f>
        <v>1011391988</v>
      </c>
      <c r="D2627">
        <v>6057.79</v>
      </c>
    </row>
    <row r="2628" spans="1:4" x14ac:dyDescent="0.25">
      <c r="A2628" t="s">
        <v>656</v>
      </c>
      <c r="B2628" t="s">
        <v>115</v>
      </c>
      <c r="C2628" s="2">
        <f>HYPERLINK("https://cao.dolgi.msk.ru/account/1011391769/", 1011391769)</f>
        <v>1011391769</v>
      </c>
      <c r="D2628">
        <v>125664.21</v>
      </c>
    </row>
    <row r="2629" spans="1:4" x14ac:dyDescent="0.25">
      <c r="A2629" t="s">
        <v>656</v>
      </c>
      <c r="B2629" t="s">
        <v>116</v>
      </c>
      <c r="C2629" s="2">
        <f>HYPERLINK("https://cao.dolgi.msk.ru/account/1011391806/", 1011391806)</f>
        <v>1011391806</v>
      </c>
      <c r="D2629">
        <v>10478.969999999999</v>
      </c>
    </row>
    <row r="2630" spans="1:4" x14ac:dyDescent="0.25">
      <c r="A2630" t="s">
        <v>657</v>
      </c>
      <c r="B2630" t="s">
        <v>60</v>
      </c>
      <c r="C2630" s="2">
        <f>HYPERLINK("https://cao.dolgi.msk.ru/account/1011392569/", 1011392569)</f>
        <v>1011392569</v>
      </c>
      <c r="D2630">
        <v>83352.320000000007</v>
      </c>
    </row>
    <row r="2631" spans="1:4" x14ac:dyDescent="0.25">
      <c r="A2631" t="s">
        <v>657</v>
      </c>
      <c r="B2631" t="s">
        <v>136</v>
      </c>
      <c r="C2631" s="2">
        <f>HYPERLINK("https://cao.dolgi.msk.ru/account/1011392171/", 1011392171)</f>
        <v>1011392171</v>
      </c>
      <c r="D2631">
        <v>9487.86</v>
      </c>
    </row>
    <row r="2632" spans="1:4" x14ac:dyDescent="0.25">
      <c r="A2632" t="s">
        <v>657</v>
      </c>
      <c r="B2632" t="s">
        <v>136</v>
      </c>
      <c r="C2632" s="2">
        <f>HYPERLINK("https://cao.dolgi.msk.ru/account/1011392382/", 1011392382)</f>
        <v>1011392382</v>
      </c>
      <c r="D2632">
        <v>5816.38</v>
      </c>
    </row>
    <row r="2633" spans="1:4" x14ac:dyDescent="0.25">
      <c r="A2633" t="s">
        <v>657</v>
      </c>
      <c r="B2633" t="s">
        <v>620</v>
      </c>
      <c r="C2633" s="2">
        <f>HYPERLINK("https://cao.dolgi.msk.ru/account/1011392577/", 1011392577)</f>
        <v>1011392577</v>
      </c>
      <c r="D2633">
        <v>160482.65</v>
      </c>
    </row>
    <row r="2634" spans="1:4" x14ac:dyDescent="0.25">
      <c r="A2634" t="s">
        <v>657</v>
      </c>
      <c r="B2634" t="s">
        <v>611</v>
      </c>
      <c r="C2634" s="2">
        <f>HYPERLINK("https://cao.dolgi.msk.ru/account/1011392139/", 1011392139)</f>
        <v>1011392139</v>
      </c>
      <c r="D2634">
        <v>58451.95</v>
      </c>
    </row>
    <row r="2635" spans="1:4" x14ac:dyDescent="0.25">
      <c r="A2635" t="s">
        <v>657</v>
      </c>
      <c r="B2635" t="s">
        <v>440</v>
      </c>
      <c r="C2635" s="2">
        <f>HYPERLINK("https://cao.dolgi.msk.ru/account/1011392083/", 1011392083)</f>
        <v>1011392083</v>
      </c>
      <c r="D2635">
        <v>9841.59</v>
      </c>
    </row>
    <row r="2636" spans="1:4" x14ac:dyDescent="0.25">
      <c r="A2636" t="s">
        <v>657</v>
      </c>
      <c r="B2636" t="s">
        <v>164</v>
      </c>
      <c r="C2636" s="2">
        <f>HYPERLINK("https://cao.dolgi.msk.ru/account/1011392294/", 1011392294)</f>
        <v>1011392294</v>
      </c>
      <c r="D2636">
        <v>72305.38</v>
      </c>
    </row>
    <row r="2637" spans="1:4" x14ac:dyDescent="0.25">
      <c r="A2637" t="s">
        <v>657</v>
      </c>
      <c r="B2637" t="s">
        <v>285</v>
      </c>
      <c r="C2637" s="2">
        <f>HYPERLINK("https://cao.dolgi.msk.ru/account/1011392091/", 1011392091)</f>
        <v>1011392091</v>
      </c>
      <c r="D2637">
        <v>18495.28</v>
      </c>
    </row>
    <row r="2638" spans="1:4" x14ac:dyDescent="0.25">
      <c r="A2638" t="s">
        <v>657</v>
      </c>
      <c r="B2638" t="s">
        <v>556</v>
      </c>
      <c r="C2638" s="2">
        <f>HYPERLINK("https://cao.dolgi.msk.ru/account/1011392251/", 1011392251)</f>
        <v>1011392251</v>
      </c>
      <c r="D2638">
        <v>9140.85</v>
      </c>
    </row>
    <row r="2639" spans="1:4" x14ac:dyDescent="0.25">
      <c r="A2639" t="s">
        <v>658</v>
      </c>
      <c r="B2639" t="s">
        <v>67</v>
      </c>
      <c r="C2639" s="2">
        <f>HYPERLINK("https://cao.dolgi.msk.ru/account/1011191345/", 1011191345)</f>
        <v>1011191345</v>
      </c>
      <c r="D2639">
        <v>4014.09</v>
      </c>
    </row>
    <row r="2640" spans="1:4" x14ac:dyDescent="0.25">
      <c r="A2640" t="s">
        <v>658</v>
      </c>
      <c r="B2640" t="s">
        <v>443</v>
      </c>
      <c r="C2640" s="2">
        <f>HYPERLINK("https://cao.dolgi.msk.ru/account/1011191177/", 1011191177)</f>
        <v>1011191177</v>
      </c>
      <c r="D2640">
        <v>21924.74</v>
      </c>
    </row>
    <row r="2641" spans="1:4" x14ac:dyDescent="0.25">
      <c r="A2641" t="s">
        <v>658</v>
      </c>
      <c r="B2641" t="s">
        <v>371</v>
      </c>
      <c r="C2641" s="2">
        <f>HYPERLINK("https://cao.dolgi.msk.ru/account/1011191265/", 1011191265)</f>
        <v>1011191265</v>
      </c>
      <c r="D2641">
        <v>10219.77</v>
      </c>
    </row>
    <row r="2642" spans="1:4" x14ac:dyDescent="0.25">
      <c r="A2642" t="s">
        <v>658</v>
      </c>
      <c r="B2642" t="s">
        <v>374</v>
      </c>
      <c r="C2642" s="2">
        <f>HYPERLINK("https://cao.dolgi.msk.ru/account/1011191281/", 1011191281)</f>
        <v>1011191281</v>
      </c>
      <c r="D2642">
        <v>17227.900000000001</v>
      </c>
    </row>
    <row r="2643" spans="1:4" x14ac:dyDescent="0.25">
      <c r="A2643" t="s">
        <v>659</v>
      </c>
      <c r="B2643" t="s">
        <v>660</v>
      </c>
      <c r="C2643" s="2">
        <f>HYPERLINK("https://cao.dolgi.msk.ru/account/1011191441/", 1011191441)</f>
        <v>1011191441</v>
      </c>
      <c r="D2643">
        <v>12704.99</v>
      </c>
    </row>
    <row r="2644" spans="1:4" x14ac:dyDescent="0.25">
      <c r="A2644" t="s">
        <v>659</v>
      </c>
      <c r="B2644" t="s">
        <v>661</v>
      </c>
      <c r="C2644" s="2">
        <f>HYPERLINK("https://cao.dolgi.msk.ru/account/1011191505/", 1011191505)</f>
        <v>1011191505</v>
      </c>
      <c r="D2644">
        <v>6982.34</v>
      </c>
    </row>
    <row r="2645" spans="1:4" x14ac:dyDescent="0.25">
      <c r="A2645" t="s">
        <v>659</v>
      </c>
      <c r="B2645" t="s">
        <v>662</v>
      </c>
      <c r="C2645" s="2">
        <f>HYPERLINK("https://cao.dolgi.msk.ru/account/1011191775/", 1011191775)</f>
        <v>1011191775</v>
      </c>
      <c r="D2645">
        <v>21635.360000000001</v>
      </c>
    </row>
    <row r="2646" spans="1:4" x14ac:dyDescent="0.25">
      <c r="A2646" t="s">
        <v>659</v>
      </c>
      <c r="B2646" t="s">
        <v>663</v>
      </c>
      <c r="C2646" s="2">
        <f>HYPERLINK("https://cao.dolgi.msk.ru/account/1011191871/", 1011191871)</f>
        <v>1011191871</v>
      </c>
      <c r="D2646">
        <v>4682.2299999999996</v>
      </c>
    </row>
    <row r="2647" spans="1:4" x14ac:dyDescent="0.25">
      <c r="A2647" t="s">
        <v>659</v>
      </c>
      <c r="B2647" t="s">
        <v>664</v>
      </c>
      <c r="C2647" s="2">
        <f>HYPERLINK("https://cao.dolgi.msk.ru/account/1011191847/", 1011191847)</f>
        <v>1011191847</v>
      </c>
      <c r="D2647">
        <v>50034.94</v>
      </c>
    </row>
    <row r="2648" spans="1:4" x14ac:dyDescent="0.25">
      <c r="A2648" t="s">
        <v>659</v>
      </c>
      <c r="B2648" t="s">
        <v>665</v>
      </c>
      <c r="C2648" s="2">
        <f>HYPERLINK("https://cao.dolgi.msk.ru/account/1011191898/", 1011191898)</f>
        <v>1011191898</v>
      </c>
      <c r="D2648">
        <v>18313.689999999999</v>
      </c>
    </row>
    <row r="2649" spans="1:4" x14ac:dyDescent="0.25">
      <c r="A2649" t="s">
        <v>659</v>
      </c>
      <c r="B2649" t="s">
        <v>666</v>
      </c>
      <c r="C2649" s="2">
        <f>HYPERLINK("https://cao.dolgi.msk.ru/account/1011191513/", 1011191513)</f>
        <v>1011191513</v>
      </c>
      <c r="D2649">
        <v>15170.65</v>
      </c>
    </row>
    <row r="2650" spans="1:4" x14ac:dyDescent="0.25">
      <c r="A2650" t="s">
        <v>667</v>
      </c>
      <c r="B2650" t="s">
        <v>39</v>
      </c>
      <c r="C2650" s="2">
        <f>HYPERLINK("https://cao.dolgi.msk.ru/account/1010220618/", 1010220618)</f>
        <v>1010220618</v>
      </c>
      <c r="D2650">
        <v>90029.31</v>
      </c>
    </row>
    <row r="2651" spans="1:4" x14ac:dyDescent="0.25">
      <c r="A2651" t="s">
        <v>667</v>
      </c>
      <c r="B2651" t="s">
        <v>16</v>
      </c>
      <c r="C2651" s="2">
        <f>HYPERLINK("https://cao.dolgi.msk.ru/account/1010220722/", 1010220722)</f>
        <v>1010220722</v>
      </c>
      <c r="D2651">
        <v>7735.91</v>
      </c>
    </row>
    <row r="2652" spans="1:4" x14ac:dyDescent="0.25">
      <c r="A2652" t="s">
        <v>667</v>
      </c>
      <c r="B2652" t="s">
        <v>21</v>
      </c>
      <c r="C2652" s="2">
        <f>HYPERLINK("https://cao.dolgi.msk.ru/account/1010220976/", 1010220976)</f>
        <v>1010220976</v>
      </c>
      <c r="D2652">
        <v>44199.05</v>
      </c>
    </row>
    <row r="2653" spans="1:4" x14ac:dyDescent="0.25">
      <c r="A2653" t="s">
        <v>667</v>
      </c>
      <c r="B2653" t="s">
        <v>31</v>
      </c>
      <c r="C2653" s="2">
        <f>HYPERLINK("https://cao.dolgi.msk.ru/account/1011533974/", 1011533974)</f>
        <v>1011533974</v>
      </c>
      <c r="D2653">
        <v>38916.22</v>
      </c>
    </row>
    <row r="2654" spans="1:4" x14ac:dyDescent="0.25">
      <c r="A2654" t="s">
        <v>667</v>
      </c>
      <c r="B2654" t="s">
        <v>43</v>
      </c>
      <c r="C2654" s="2">
        <f>HYPERLINK("https://cao.dolgi.msk.ru/account/1010221063/", 1010221063)</f>
        <v>1010221063</v>
      </c>
      <c r="D2654">
        <v>10117.469999999999</v>
      </c>
    </row>
    <row r="2655" spans="1:4" x14ac:dyDescent="0.25">
      <c r="A2655" t="s">
        <v>668</v>
      </c>
      <c r="B2655" t="s">
        <v>6</v>
      </c>
      <c r="C2655" s="2">
        <f>HYPERLINK("https://cao.dolgi.msk.ru/account/1011128071/", 1011128071)</f>
        <v>1011128071</v>
      </c>
      <c r="D2655">
        <v>86455.6</v>
      </c>
    </row>
    <row r="2656" spans="1:4" x14ac:dyDescent="0.25">
      <c r="A2656" t="s">
        <v>668</v>
      </c>
      <c r="B2656" t="s">
        <v>17</v>
      </c>
      <c r="C2656" s="2">
        <f>HYPERLINK("https://cao.dolgi.msk.ru/account/1011128127/", 1011128127)</f>
        <v>1011128127</v>
      </c>
      <c r="D2656">
        <v>12539.64</v>
      </c>
    </row>
    <row r="2657" spans="1:4" x14ac:dyDescent="0.25">
      <c r="A2657" t="s">
        <v>668</v>
      </c>
      <c r="B2657" t="s">
        <v>17</v>
      </c>
      <c r="C2657" s="2">
        <f>HYPERLINK("https://cao.dolgi.msk.ru/account/1011128135/", 1011128135)</f>
        <v>1011128135</v>
      </c>
      <c r="D2657">
        <v>3641.37</v>
      </c>
    </row>
    <row r="2658" spans="1:4" x14ac:dyDescent="0.25">
      <c r="A2658" t="s">
        <v>668</v>
      </c>
      <c r="B2658" t="s">
        <v>29</v>
      </c>
      <c r="C2658" s="2">
        <f>HYPERLINK("https://cao.dolgi.msk.ru/account/1011128362/", 1011128362)</f>
        <v>1011128362</v>
      </c>
      <c r="D2658">
        <v>5301.4</v>
      </c>
    </row>
    <row r="2659" spans="1:4" x14ac:dyDescent="0.25">
      <c r="A2659" t="s">
        <v>669</v>
      </c>
      <c r="B2659" t="s">
        <v>31</v>
      </c>
      <c r="C2659" s="2">
        <f>HYPERLINK("https://cao.dolgi.msk.ru/account/1010246965/", 1010246965)</f>
        <v>1010246965</v>
      </c>
      <c r="D2659">
        <v>15134.3</v>
      </c>
    </row>
    <row r="2660" spans="1:4" x14ac:dyDescent="0.25">
      <c r="A2660" t="s">
        <v>669</v>
      </c>
      <c r="B2660" t="s">
        <v>43</v>
      </c>
      <c r="C2660" s="2">
        <f>HYPERLINK("https://cao.dolgi.msk.ru/account/1011534336/", 1011534336)</f>
        <v>1011534336</v>
      </c>
      <c r="D2660">
        <v>5731.54</v>
      </c>
    </row>
    <row r="2661" spans="1:4" x14ac:dyDescent="0.25">
      <c r="A2661" t="s">
        <v>669</v>
      </c>
      <c r="B2661" t="s">
        <v>283</v>
      </c>
      <c r="C2661" s="2">
        <f>HYPERLINK("https://cao.dolgi.msk.ru/account/1010247191/", 1010247191)</f>
        <v>1010247191</v>
      </c>
      <c r="D2661">
        <v>8478.64</v>
      </c>
    </row>
    <row r="2662" spans="1:4" x14ac:dyDescent="0.25">
      <c r="A2662" t="s">
        <v>669</v>
      </c>
      <c r="B2662" t="s">
        <v>36</v>
      </c>
      <c r="C2662" s="2">
        <f>HYPERLINK("https://cao.dolgi.msk.ru/account/1010247204/", 1010247204)</f>
        <v>1010247204</v>
      </c>
      <c r="D2662">
        <v>35693.43</v>
      </c>
    </row>
    <row r="2663" spans="1:4" x14ac:dyDescent="0.25">
      <c r="A2663" t="s">
        <v>669</v>
      </c>
      <c r="B2663" t="s">
        <v>188</v>
      </c>
      <c r="C2663" s="2">
        <f>HYPERLINK("https://cao.dolgi.msk.ru/account/1010247386/", 1010247386)</f>
        <v>1010247386</v>
      </c>
      <c r="D2663">
        <v>12118.89</v>
      </c>
    </row>
    <row r="2664" spans="1:4" x14ac:dyDescent="0.25">
      <c r="A2664" t="s">
        <v>669</v>
      </c>
      <c r="B2664" t="s">
        <v>249</v>
      </c>
      <c r="C2664" s="2">
        <f>HYPERLINK("https://cao.dolgi.msk.ru/account/1010247351/", 1010247351)</f>
        <v>1010247351</v>
      </c>
      <c r="D2664">
        <v>20030.23</v>
      </c>
    </row>
    <row r="2665" spans="1:4" x14ac:dyDescent="0.25">
      <c r="A2665" t="s">
        <v>669</v>
      </c>
      <c r="B2665" t="s">
        <v>284</v>
      </c>
      <c r="C2665" s="2">
        <f>HYPERLINK("https://cao.dolgi.msk.ru/account/1010247458/", 1010247458)</f>
        <v>1010247458</v>
      </c>
      <c r="D2665">
        <v>13940.61</v>
      </c>
    </row>
    <row r="2666" spans="1:4" x14ac:dyDescent="0.25">
      <c r="A2666" t="s">
        <v>670</v>
      </c>
      <c r="B2666" t="s">
        <v>42</v>
      </c>
      <c r="C2666" s="2">
        <f>HYPERLINK("https://cao.dolgi.msk.ru/account/1019026408/", 1019026408)</f>
        <v>1019026408</v>
      </c>
      <c r="D2666">
        <v>54858.35</v>
      </c>
    </row>
    <row r="2667" spans="1:4" x14ac:dyDescent="0.25">
      <c r="A2667" t="s">
        <v>670</v>
      </c>
      <c r="B2667" t="s">
        <v>119</v>
      </c>
      <c r="C2667" s="2">
        <f>HYPERLINK("https://cao.dolgi.msk.ru/account/1019026475/", 1019026475)</f>
        <v>1019026475</v>
      </c>
      <c r="D2667">
        <v>2883.06</v>
      </c>
    </row>
    <row r="2668" spans="1:4" x14ac:dyDescent="0.25">
      <c r="A2668" t="s">
        <v>670</v>
      </c>
      <c r="B2668" t="s">
        <v>119</v>
      </c>
      <c r="C2668" s="2">
        <f>HYPERLINK("https://cao.dolgi.msk.ru/account/1019026504/", 1019026504)</f>
        <v>1019026504</v>
      </c>
      <c r="D2668">
        <v>7230.36</v>
      </c>
    </row>
    <row r="2669" spans="1:4" x14ac:dyDescent="0.25">
      <c r="A2669" t="s">
        <v>670</v>
      </c>
      <c r="B2669" t="s">
        <v>671</v>
      </c>
      <c r="C2669" s="2">
        <f>HYPERLINK("https://cao.dolgi.msk.ru/account/1011015456/", 1011015456)</f>
        <v>1011015456</v>
      </c>
      <c r="D2669">
        <v>2633.04</v>
      </c>
    </row>
    <row r="2670" spans="1:4" x14ac:dyDescent="0.25">
      <c r="A2670" t="s">
        <v>672</v>
      </c>
      <c r="B2670" t="s">
        <v>9</v>
      </c>
      <c r="C2670" s="2">
        <f>HYPERLINK("https://cao.dolgi.msk.ru/account/1011462213/", 1011462213)</f>
        <v>1011462213</v>
      </c>
      <c r="D2670">
        <v>20234.990000000002</v>
      </c>
    </row>
    <row r="2671" spans="1:4" x14ac:dyDescent="0.25">
      <c r="A2671" t="s">
        <v>672</v>
      </c>
      <c r="B2671" t="s">
        <v>9</v>
      </c>
      <c r="C2671" s="2">
        <f>HYPERLINK("https://cao.dolgi.msk.ru/account/1011462299/", 1011462299)</f>
        <v>1011462299</v>
      </c>
      <c r="D2671">
        <v>14767.49</v>
      </c>
    </row>
    <row r="2672" spans="1:4" x14ac:dyDescent="0.25">
      <c r="A2672" t="s">
        <v>672</v>
      </c>
      <c r="B2672" t="s">
        <v>673</v>
      </c>
      <c r="C2672" s="2">
        <f>HYPERLINK("https://cao.dolgi.msk.ru/account/1011504874/", 1011504874)</f>
        <v>1011504874</v>
      </c>
      <c r="D2672">
        <v>89396.04</v>
      </c>
    </row>
    <row r="2673" spans="1:4" x14ac:dyDescent="0.25">
      <c r="A2673" t="s">
        <v>672</v>
      </c>
      <c r="B2673" t="s">
        <v>106</v>
      </c>
      <c r="C2673" s="2">
        <f>HYPERLINK("https://cao.dolgi.msk.ru/account/1011462352/", 1011462352)</f>
        <v>1011462352</v>
      </c>
      <c r="D2673">
        <v>8969.69</v>
      </c>
    </row>
    <row r="2674" spans="1:4" x14ac:dyDescent="0.25">
      <c r="A2674" t="s">
        <v>672</v>
      </c>
      <c r="B2674" t="s">
        <v>94</v>
      </c>
      <c r="C2674" s="2">
        <f>HYPERLINK("https://cao.dolgi.msk.ru/account/1011462395/", 1011462395)</f>
        <v>1011462395</v>
      </c>
      <c r="D2674">
        <v>11495.17</v>
      </c>
    </row>
    <row r="2675" spans="1:4" x14ac:dyDescent="0.25">
      <c r="A2675" t="s">
        <v>674</v>
      </c>
      <c r="B2675" t="s">
        <v>30</v>
      </c>
      <c r="C2675" s="2">
        <f>HYPERLINK("https://cao.dolgi.msk.ru/account/1011346554/", 1011346554)</f>
        <v>1011346554</v>
      </c>
      <c r="D2675">
        <v>201568.49</v>
      </c>
    </row>
    <row r="2676" spans="1:4" x14ac:dyDescent="0.25">
      <c r="A2676" t="s">
        <v>674</v>
      </c>
      <c r="B2676" t="s">
        <v>42</v>
      </c>
      <c r="C2676" s="2">
        <f>HYPERLINK("https://cao.dolgi.msk.ru/account/1011347725/", 1011347725)</f>
        <v>1011347725</v>
      </c>
      <c r="D2676">
        <v>27316.22</v>
      </c>
    </row>
    <row r="2677" spans="1:4" x14ac:dyDescent="0.25">
      <c r="A2677" t="s">
        <v>674</v>
      </c>
      <c r="B2677" t="s">
        <v>277</v>
      </c>
      <c r="C2677" s="2">
        <f>HYPERLINK("https://cao.dolgi.msk.ru/account/1011347696/", 1011347696)</f>
        <v>1011347696</v>
      </c>
      <c r="D2677">
        <v>75561.03</v>
      </c>
    </row>
    <row r="2678" spans="1:4" x14ac:dyDescent="0.25">
      <c r="A2678" t="s">
        <v>674</v>
      </c>
      <c r="B2678" t="s">
        <v>88</v>
      </c>
      <c r="C2678" s="2">
        <f>HYPERLINK("https://cao.dolgi.msk.ru/account/1011347418/", 1011347418)</f>
        <v>1011347418</v>
      </c>
      <c r="D2678">
        <v>32362.93</v>
      </c>
    </row>
    <row r="2679" spans="1:4" x14ac:dyDescent="0.25">
      <c r="A2679" t="s">
        <v>674</v>
      </c>
      <c r="B2679" t="s">
        <v>342</v>
      </c>
      <c r="C2679" s="2">
        <f>HYPERLINK("https://cao.dolgi.msk.ru/account/1011347469/", 1011347469)</f>
        <v>1011347469</v>
      </c>
      <c r="D2679">
        <v>47621.7</v>
      </c>
    </row>
    <row r="2680" spans="1:4" x14ac:dyDescent="0.25">
      <c r="A2680" t="s">
        <v>674</v>
      </c>
      <c r="B2680" t="s">
        <v>144</v>
      </c>
      <c r="C2680" s="2">
        <f>HYPERLINK("https://cao.dolgi.msk.ru/account/1011347258/", 1011347258)</f>
        <v>1011347258</v>
      </c>
      <c r="D2680">
        <v>7857.41</v>
      </c>
    </row>
    <row r="2681" spans="1:4" x14ac:dyDescent="0.25">
      <c r="A2681" t="s">
        <v>674</v>
      </c>
      <c r="B2681" t="s">
        <v>78</v>
      </c>
      <c r="C2681" s="2">
        <f>HYPERLINK("https://cao.dolgi.msk.ru/account/1011346693/", 1011346693)</f>
        <v>1011346693</v>
      </c>
      <c r="D2681">
        <v>53285.98</v>
      </c>
    </row>
    <row r="2682" spans="1:4" x14ac:dyDescent="0.25">
      <c r="A2682" t="s">
        <v>674</v>
      </c>
      <c r="B2682" t="s">
        <v>95</v>
      </c>
      <c r="C2682" s="2">
        <f>HYPERLINK("https://cao.dolgi.msk.ru/account/1011346722/", 1011346722)</f>
        <v>1011346722</v>
      </c>
      <c r="D2682">
        <v>75723.16</v>
      </c>
    </row>
    <row r="2683" spans="1:4" x14ac:dyDescent="0.25">
      <c r="A2683" t="s">
        <v>674</v>
      </c>
      <c r="B2683" t="s">
        <v>81</v>
      </c>
      <c r="C2683" s="2">
        <f>HYPERLINK("https://cao.dolgi.msk.ru/account/1011346933/", 1011346933)</f>
        <v>1011346933</v>
      </c>
      <c r="D2683">
        <v>16650.150000000001</v>
      </c>
    </row>
    <row r="2684" spans="1:4" x14ac:dyDescent="0.25">
      <c r="A2684" t="s">
        <v>675</v>
      </c>
      <c r="B2684" t="s">
        <v>30</v>
      </c>
      <c r="C2684" s="2">
        <f>HYPERLINK("https://cao.dolgi.msk.ru/account/1011192081/", 1011192081)</f>
        <v>1011192081</v>
      </c>
      <c r="D2684">
        <v>22324.87</v>
      </c>
    </row>
    <row r="2685" spans="1:4" x14ac:dyDescent="0.25">
      <c r="A2685" t="s">
        <v>675</v>
      </c>
      <c r="B2685" t="s">
        <v>50</v>
      </c>
      <c r="C2685" s="2">
        <f>HYPERLINK("https://cao.dolgi.msk.ru/account/1011192161/", 1011192161)</f>
        <v>1011192161</v>
      </c>
      <c r="D2685">
        <v>155606.04999999999</v>
      </c>
    </row>
    <row r="2686" spans="1:4" x14ac:dyDescent="0.25">
      <c r="A2686" t="s">
        <v>676</v>
      </c>
      <c r="B2686" t="s">
        <v>76</v>
      </c>
      <c r="C2686" s="2">
        <f>HYPERLINK("https://cao.dolgi.msk.ru/account/1011054391/", 1011054391)</f>
        <v>1011054391</v>
      </c>
      <c r="D2686">
        <v>10875.7</v>
      </c>
    </row>
    <row r="2687" spans="1:4" x14ac:dyDescent="0.25">
      <c r="A2687" t="s">
        <v>676</v>
      </c>
      <c r="B2687" t="s">
        <v>28</v>
      </c>
      <c r="C2687" s="2">
        <f>HYPERLINK("https://cao.dolgi.msk.ru/account/1011054578/", 1011054578)</f>
        <v>1011054578</v>
      </c>
      <c r="D2687">
        <v>17388.38</v>
      </c>
    </row>
    <row r="2688" spans="1:4" x14ac:dyDescent="0.25">
      <c r="A2688" t="s">
        <v>676</v>
      </c>
      <c r="B2688" t="s">
        <v>105</v>
      </c>
      <c r="C2688" s="2">
        <f>HYPERLINK("https://cao.dolgi.msk.ru/account/1011054519/", 1011054519)</f>
        <v>1011054519</v>
      </c>
      <c r="D2688">
        <v>17257.13</v>
      </c>
    </row>
    <row r="2689" spans="1:4" x14ac:dyDescent="0.25">
      <c r="A2689" t="s">
        <v>676</v>
      </c>
      <c r="B2689" t="s">
        <v>26</v>
      </c>
      <c r="C2689" s="2">
        <f>HYPERLINK("https://cao.dolgi.msk.ru/account/1011054471/", 1011054471)</f>
        <v>1011054471</v>
      </c>
      <c r="D2689">
        <v>14746.92</v>
      </c>
    </row>
    <row r="2690" spans="1:4" x14ac:dyDescent="0.25">
      <c r="A2690" t="s">
        <v>676</v>
      </c>
      <c r="B2690" t="s">
        <v>7</v>
      </c>
      <c r="C2690" s="2">
        <f>HYPERLINK("https://cao.dolgi.msk.ru/account/1011054383/", 1011054383)</f>
        <v>1011054383</v>
      </c>
      <c r="D2690">
        <v>131551.39000000001</v>
      </c>
    </row>
    <row r="2691" spans="1:4" x14ac:dyDescent="0.25">
      <c r="A2691" t="s">
        <v>676</v>
      </c>
      <c r="B2691" t="s">
        <v>7</v>
      </c>
      <c r="C2691" s="2">
        <f>HYPERLINK("https://cao.dolgi.msk.ru/account/1011526002/", 1011526002)</f>
        <v>1011526002</v>
      </c>
      <c r="D2691">
        <v>57359.55</v>
      </c>
    </row>
    <row r="2692" spans="1:4" x14ac:dyDescent="0.25">
      <c r="A2692" t="s">
        <v>676</v>
      </c>
      <c r="B2692" t="s">
        <v>29</v>
      </c>
      <c r="C2692" s="2">
        <f>HYPERLINK("https://cao.dolgi.msk.ru/account/1011526467/", 1011526467)</f>
        <v>1011526467</v>
      </c>
      <c r="D2692">
        <v>4291.1400000000003</v>
      </c>
    </row>
    <row r="2693" spans="1:4" x14ac:dyDescent="0.25">
      <c r="A2693" t="s">
        <v>676</v>
      </c>
      <c r="B2693" t="s">
        <v>106</v>
      </c>
      <c r="C2693" s="2">
        <f>HYPERLINK("https://cao.dolgi.msk.ru/account/1011062711/", 1011062711)</f>
        <v>1011062711</v>
      </c>
      <c r="D2693">
        <v>83223.77</v>
      </c>
    </row>
    <row r="2694" spans="1:4" x14ac:dyDescent="0.25">
      <c r="A2694" t="s">
        <v>676</v>
      </c>
      <c r="B2694" t="s">
        <v>50</v>
      </c>
      <c r="C2694" s="2">
        <f>HYPERLINK("https://cao.dolgi.msk.ru/account/1011546572/", 1011546572)</f>
        <v>1011546572</v>
      </c>
      <c r="D2694">
        <v>83475.78</v>
      </c>
    </row>
    <row r="2695" spans="1:4" x14ac:dyDescent="0.25">
      <c r="A2695" t="s">
        <v>676</v>
      </c>
      <c r="B2695" t="s">
        <v>21</v>
      </c>
      <c r="C2695" s="2">
        <f>HYPERLINK("https://cao.dolgi.msk.ru/account/1011054535/", 1011054535)</f>
        <v>1011054535</v>
      </c>
      <c r="D2695">
        <v>26659.68</v>
      </c>
    </row>
    <row r="2696" spans="1:4" x14ac:dyDescent="0.25">
      <c r="A2696" t="s">
        <v>677</v>
      </c>
      <c r="B2696" t="s">
        <v>7</v>
      </c>
      <c r="C2696" s="2">
        <f>HYPERLINK("https://cao.dolgi.msk.ru/account/1011348197/", 1011348197)</f>
        <v>1011348197</v>
      </c>
      <c r="D2696">
        <v>17472.02</v>
      </c>
    </row>
    <row r="2697" spans="1:4" x14ac:dyDescent="0.25">
      <c r="A2697" t="s">
        <v>677</v>
      </c>
      <c r="B2697" t="s">
        <v>277</v>
      </c>
      <c r="C2697" s="2">
        <f>HYPERLINK("https://cao.dolgi.msk.ru/account/1011347821/", 1011347821)</f>
        <v>1011347821</v>
      </c>
      <c r="D2697">
        <v>500242.34</v>
      </c>
    </row>
    <row r="2698" spans="1:4" x14ac:dyDescent="0.25">
      <c r="A2698" t="s">
        <v>678</v>
      </c>
      <c r="B2698" t="s">
        <v>10</v>
      </c>
      <c r="C2698" s="2">
        <f>HYPERLINK("https://cao.dolgi.msk.ru/account/1010358537/", 1010358537)</f>
        <v>1010358537</v>
      </c>
      <c r="D2698">
        <v>13416.88</v>
      </c>
    </row>
    <row r="2699" spans="1:4" x14ac:dyDescent="0.25">
      <c r="A2699" t="s">
        <v>678</v>
      </c>
      <c r="B2699" t="s">
        <v>105</v>
      </c>
      <c r="C2699" s="2">
        <f>HYPERLINK("https://cao.dolgi.msk.ru/account/1010358596/", 1010358596)</f>
        <v>1010358596</v>
      </c>
      <c r="D2699">
        <v>197549.9</v>
      </c>
    </row>
    <row r="2700" spans="1:4" x14ac:dyDescent="0.25">
      <c r="A2700" t="s">
        <v>678</v>
      </c>
      <c r="B2700" t="s">
        <v>18</v>
      </c>
      <c r="C2700" s="2">
        <f>HYPERLINK("https://cao.dolgi.msk.ru/account/1010358609/", 1010358609)</f>
        <v>1010358609</v>
      </c>
      <c r="D2700">
        <v>102811.64</v>
      </c>
    </row>
    <row r="2701" spans="1:4" x14ac:dyDescent="0.25">
      <c r="A2701" t="s">
        <v>678</v>
      </c>
      <c r="B2701" t="s">
        <v>18</v>
      </c>
      <c r="C2701" s="2">
        <f>HYPERLINK("https://cao.dolgi.msk.ru/account/1010358617/", 1010358617)</f>
        <v>1010358617</v>
      </c>
      <c r="D2701">
        <v>276045.71000000002</v>
      </c>
    </row>
    <row r="2702" spans="1:4" x14ac:dyDescent="0.25">
      <c r="A2702" t="s">
        <v>679</v>
      </c>
      <c r="B2702" t="s">
        <v>6</v>
      </c>
      <c r="C2702" s="2">
        <f>HYPERLINK("https://cao.dolgi.msk.ru/account/1011430107/", 1011430107)</f>
        <v>1011430107</v>
      </c>
      <c r="D2702">
        <v>64302.29</v>
      </c>
    </row>
    <row r="2703" spans="1:4" x14ac:dyDescent="0.25">
      <c r="A2703" t="s">
        <v>679</v>
      </c>
      <c r="B2703" t="s">
        <v>9</v>
      </c>
      <c r="C2703" s="2">
        <f>HYPERLINK("https://cao.dolgi.msk.ru/account/1011429966/", 1011429966)</f>
        <v>1011429966</v>
      </c>
      <c r="D2703">
        <v>4719.3100000000004</v>
      </c>
    </row>
    <row r="2704" spans="1:4" x14ac:dyDescent="0.25">
      <c r="A2704" t="s">
        <v>679</v>
      </c>
      <c r="B2704" t="s">
        <v>17</v>
      </c>
      <c r="C2704" s="2">
        <f>HYPERLINK("https://cao.dolgi.msk.ru/account/1011430027/", 1011430027)</f>
        <v>1011430027</v>
      </c>
      <c r="D2704">
        <v>6719.81</v>
      </c>
    </row>
    <row r="2705" spans="1:4" x14ac:dyDescent="0.25">
      <c r="A2705" t="s">
        <v>679</v>
      </c>
      <c r="B2705" t="s">
        <v>52</v>
      </c>
      <c r="C2705" s="2">
        <f>HYPERLINK("https://cao.dolgi.msk.ru/account/1011430123/", 1011430123)</f>
        <v>1011430123</v>
      </c>
      <c r="D2705">
        <v>21267.71</v>
      </c>
    </row>
    <row r="2706" spans="1:4" x14ac:dyDescent="0.25">
      <c r="A2706" t="s">
        <v>679</v>
      </c>
      <c r="B2706" t="s">
        <v>106</v>
      </c>
      <c r="C2706" s="2">
        <f>HYPERLINK("https://cao.dolgi.msk.ru/account/1011430094/", 1011430094)</f>
        <v>1011430094</v>
      </c>
      <c r="D2706">
        <v>7159.02</v>
      </c>
    </row>
    <row r="2707" spans="1:4" x14ac:dyDescent="0.25">
      <c r="A2707" t="s">
        <v>679</v>
      </c>
      <c r="B2707" t="s">
        <v>108</v>
      </c>
      <c r="C2707" s="2">
        <f>HYPERLINK("https://cao.dolgi.msk.ru/account/1011430051/", 1011430051)</f>
        <v>1011430051</v>
      </c>
      <c r="D2707">
        <v>23807.1</v>
      </c>
    </row>
    <row r="2708" spans="1:4" x14ac:dyDescent="0.25">
      <c r="A2708" t="s">
        <v>680</v>
      </c>
      <c r="B2708" t="s">
        <v>46</v>
      </c>
      <c r="C2708" s="2">
        <f>HYPERLINK("https://cao.dolgi.msk.ru/account/1011430772/", 1011430772)</f>
        <v>1011430772</v>
      </c>
      <c r="D2708">
        <v>6013.64</v>
      </c>
    </row>
    <row r="2709" spans="1:4" x14ac:dyDescent="0.25">
      <c r="A2709" t="s">
        <v>680</v>
      </c>
      <c r="B2709" t="s">
        <v>18</v>
      </c>
      <c r="C2709" s="2">
        <f>HYPERLINK("https://cao.dolgi.msk.ru/account/1011430588/", 1011430588)</f>
        <v>1011430588</v>
      </c>
      <c r="D2709">
        <v>17419.63</v>
      </c>
    </row>
    <row r="2710" spans="1:4" x14ac:dyDescent="0.25">
      <c r="A2710" t="s">
        <v>680</v>
      </c>
      <c r="B2710" t="s">
        <v>53</v>
      </c>
      <c r="C2710" s="2">
        <f>HYPERLINK("https://cao.dolgi.msk.ru/account/1011430721/", 1011430721)</f>
        <v>1011430721</v>
      </c>
      <c r="D2710">
        <v>27765.49</v>
      </c>
    </row>
    <row r="2711" spans="1:4" x14ac:dyDescent="0.25">
      <c r="A2711" t="s">
        <v>680</v>
      </c>
      <c r="B2711" t="s">
        <v>31</v>
      </c>
      <c r="C2711" s="2">
        <f>HYPERLINK("https://cao.dolgi.msk.ru/account/1011430254/", 1011430254)</f>
        <v>1011430254</v>
      </c>
      <c r="D2711">
        <v>13012.12</v>
      </c>
    </row>
    <row r="2712" spans="1:4" x14ac:dyDescent="0.25">
      <c r="A2712" t="s">
        <v>680</v>
      </c>
      <c r="B2712" t="s">
        <v>277</v>
      </c>
      <c r="C2712" s="2">
        <f>HYPERLINK("https://cao.dolgi.msk.ru/account/1011430393/", 1011430393)</f>
        <v>1011430393</v>
      </c>
      <c r="D2712">
        <v>8002.64</v>
      </c>
    </row>
    <row r="2713" spans="1:4" x14ac:dyDescent="0.25">
      <c r="A2713" t="s">
        <v>680</v>
      </c>
      <c r="B2713" t="s">
        <v>119</v>
      </c>
      <c r="C2713" s="2">
        <f>HYPERLINK("https://cao.dolgi.msk.ru/account/1011430377/", 1011430377)</f>
        <v>1011430377</v>
      </c>
      <c r="D2713">
        <v>27163</v>
      </c>
    </row>
    <row r="2714" spans="1:4" x14ac:dyDescent="0.25">
      <c r="A2714" t="s">
        <v>680</v>
      </c>
      <c r="B2714" t="s">
        <v>86</v>
      </c>
      <c r="C2714" s="2">
        <f>HYPERLINK("https://cao.dolgi.msk.ru/account/1011430633/", 1011430633)</f>
        <v>1011430633</v>
      </c>
      <c r="D2714">
        <v>14786.15</v>
      </c>
    </row>
    <row r="2715" spans="1:4" x14ac:dyDescent="0.25">
      <c r="A2715" t="s">
        <v>681</v>
      </c>
      <c r="B2715" t="s">
        <v>14</v>
      </c>
      <c r="C2715" s="2">
        <f>HYPERLINK("https://cao.dolgi.msk.ru/account/1011359216/", 1011359216)</f>
        <v>1011359216</v>
      </c>
      <c r="D2715">
        <v>31009.29</v>
      </c>
    </row>
    <row r="2716" spans="1:4" x14ac:dyDescent="0.25">
      <c r="A2716" t="s">
        <v>681</v>
      </c>
      <c r="B2716" t="s">
        <v>34</v>
      </c>
      <c r="C2716" s="2">
        <f>HYPERLINK("https://cao.dolgi.msk.ru/account/1011359312/", 1011359312)</f>
        <v>1011359312</v>
      </c>
      <c r="D2716">
        <v>16429.830000000002</v>
      </c>
    </row>
    <row r="2717" spans="1:4" x14ac:dyDescent="0.25">
      <c r="A2717" t="s">
        <v>681</v>
      </c>
      <c r="B2717" t="s">
        <v>65</v>
      </c>
      <c r="C2717" s="2">
        <f>HYPERLINK("https://cao.dolgi.msk.ru/account/1011359275/", 1011359275)</f>
        <v>1011359275</v>
      </c>
      <c r="D2717">
        <v>28865.67</v>
      </c>
    </row>
    <row r="2718" spans="1:4" x14ac:dyDescent="0.25">
      <c r="A2718" t="s">
        <v>681</v>
      </c>
      <c r="B2718" t="s">
        <v>65</v>
      </c>
      <c r="C2718" s="2">
        <f>HYPERLINK("https://cao.dolgi.msk.ru/account/1011359339/", 1011359339)</f>
        <v>1011359339</v>
      </c>
      <c r="D2718">
        <v>24871.55</v>
      </c>
    </row>
    <row r="2719" spans="1:4" x14ac:dyDescent="0.25">
      <c r="A2719" t="s">
        <v>681</v>
      </c>
      <c r="B2719" t="s">
        <v>9</v>
      </c>
      <c r="C2719" s="2">
        <f>HYPERLINK("https://cao.dolgi.msk.ru/account/1011359195/", 1011359195)</f>
        <v>1011359195</v>
      </c>
      <c r="D2719">
        <v>120115.75</v>
      </c>
    </row>
    <row r="2720" spans="1:4" x14ac:dyDescent="0.25">
      <c r="A2720" t="s">
        <v>681</v>
      </c>
      <c r="B2720" t="s">
        <v>17</v>
      </c>
      <c r="C2720" s="2">
        <f>HYPERLINK("https://cao.dolgi.msk.ru/account/1011359259/", 1011359259)</f>
        <v>1011359259</v>
      </c>
      <c r="D2720">
        <v>15188.66</v>
      </c>
    </row>
    <row r="2721" spans="1:4" x14ac:dyDescent="0.25">
      <c r="A2721" t="s">
        <v>682</v>
      </c>
      <c r="B2721" t="s">
        <v>16</v>
      </c>
      <c r="C2721" s="2">
        <f>HYPERLINK("https://cao.dolgi.msk.ru/account/1011532146/", 1011532146)</f>
        <v>1011532146</v>
      </c>
      <c r="D2721">
        <v>6421.02</v>
      </c>
    </row>
    <row r="2722" spans="1:4" x14ac:dyDescent="0.25">
      <c r="A2722" t="s">
        <v>682</v>
      </c>
      <c r="B2722" t="s">
        <v>7</v>
      </c>
      <c r="C2722" s="2">
        <f>HYPERLINK("https://cao.dolgi.msk.ru/account/1011502043/", 1011502043)</f>
        <v>1011502043</v>
      </c>
      <c r="D2722">
        <v>48086.16</v>
      </c>
    </row>
    <row r="2723" spans="1:4" x14ac:dyDescent="0.25">
      <c r="A2723" t="s">
        <v>682</v>
      </c>
      <c r="B2723" t="s">
        <v>41</v>
      </c>
      <c r="C2723" s="2">
        <f>HYPERLINK("https://cao.dolgi.msk.ru/account/1011502238/", 1011502238)</f>
        <v>1011502238</v>
      </c>
      <c r="D2723">
        <v>37743.9</v>
      </c>
    </row>
    <row r="2724" spans="1:4" x14ac:dyDescent="0.25">
      <c r="A2724" t="s">
        <v>683</v>
      </c>
      <c r="B2724" t="s">
        <v>19</v>
      </c>
      <c r="C2724" s="2">
        <f>HYPERLINK("https://cao.dolgi.msk.ru/account/1011382424/", 1011382424)</f>
        <v>1011382424</v>
      </c>
      <c r="D2724">
        <v>3665.07</v>
      </c>
    </row>
    <row r="2725" spans="1:4" x14ac:dyDescent="0.25">
      <c r="A2725" t="s">
        <v>683</v>
      </c>
      <c r="B2725" t="s">
        <v>21</v>
      </c>
      <c r="C2725" s="2">
        <f>HYPERLINK("https://cao.dolgi.msk.ru/account/1011381608/", 1011381608)</f>
        <v>1011381608</v>
      </c>
      <c r="D2725">
        <v>43474.76</v>
      </c>
    </row>
    <row r="2726" spans="1:4" x14ac:dyDescent="0.25">
      <c r="A2726" t="s">
        <v>683</v>
      </c>
      <c r="B2726" t="s">
        <v>21</v>
      </c>
      <c r="C2726" s="2">
        <f>HYPERLINK("https://cao.dolgi.msk.ru/account/1011381712/", 1011381712)</f>
        <v>1011381712</v>
      </c>
      <c r="D2726">
        <v>157341.85</v>
      </c>
    </row>
    <row r="2727" spans="1:4" x14ac:dyDescent="0.25">
      <c r="A2727" t="s">
        <v>683</v>
      </c>
      <c r="B2727" t="s">
        <v>53</v>
      </c>
      <c r="C2727" s="2">
        <f>HYPERLINK("https://cao.dolgi.msk.ru/account/1011381536/", 1011381536)</f>
        <v>1011381536</v>
      </c>
      <c r="D2727">
        <v>120898.36</v>
      </c>
    </row>
    <row r="2728" spans="1:4" x14ac:dyDescent="0.25">
      <c r="A2728" t="s">
        <v>683</v>
      </c>
      <c r="B2728" t="s">
        <v>277</v>
      </c>
      <c r="C2728" s="2">
        <f>HYPERLINK("https://cao.dolgi.msk.ru/account/1011382475/", 1011382475)</f>
        <v>1011382475</v>
      </c>
      <c r="D2728">
        <v>2546.41</v>
      </c>
    </row>
    <row r="2729" spans="1:4" x14ac:dyDescent="0.25">
      <c r="A2729" t="s">
        <v>683</v>
      </c>
      <c r="B2729" t="s">
        <v>43</v>
      </c>
      <c r="C2729" s="2">
        <f>HYPERLINK("https://cao.dolgi.msk.ru/account/1011382379/", 1011382379)</f>
        <v>1011382379</v>
      </c>
      <c r="D2729">
        <v>7020.28</v>
      </c>
    </row>
    <row r="2730" spans="1:4" x14ac:dyDescent="0.25">
      <c r="A2730" t="s">
        <v>683</v>
      </c>
      <c r="B2730" t="s">
        <v>119</v>
      </c>
      <c r="C2730" s="2">
        <f>HYPERLINK("https://cao.dolgi.msk.ru/account/1011382547/", 1011382547)</f>
        <v>1011382547</v>
      </c>
      <c r="D2730">
        <v>41917.69</v>
      </c>
    </row>
    <row r="2731" spans="1:4" x14ac:dyDescent="0.25">
      <c r="A2731" t="s">
        <v>683</v>
      </c>
      <c r="B2731" t="s">
        <v>35</v>
      </c>
      <c r="C2731" s="2">
        <f>HYPERLINK("https://cao.dolgi.msk.ru/account/1011382192/", 1011382192)</f>
        <v>1011382192</v>
      </c>
      <c r="D2731">
        <v>19448.93</v>
      </c>
    </row>
    <row r="2732" spans="1:4" x14ac:dyDescent="0.25">
      <c r="A2732" t="s">
        <v>683</v>
      </c>
      <c r="B2732" t="s">
        <v>142</v>
      </c>
      <c r="C2732" s="2">
        <f>HYPERLINK("https://cao.dolgi.msk.ru/account/1011381915/", 1011381915)</f>
        <v>1011381915</v>
      </c>
      <c r="D2732">
        <v>7339.03</v>
      </c>
    </row>
    <row r="2733" spans="1:4" x14ac:dyDescent="0.25">
      <c r="A2733" t="s">
        <v>683</v>
      </c>
      <c r="B2733" t="s">
        <v>87</v>
      </c>
      <c r="C2733" s="2">
        <f>HYPERLINK("https://cao.dolgi.msk.ru/account/1011382037/", 1011382037)</f>
        <v>1011382037</v>
      </c>
      <c r="D2733">
        <v>12759.44</v>
      </c>
    </row>
    <row r="2734" spans="1:4" x14ac:dyDescent="0.25">
      <c r="A2734" t="s">
        <v>683</v>
      </c>
      <c r="B2734" t="s">
        <v>37</v>
      </c>
      <c r="C2734" s="2">
        <f>HYPERLINK("https://cao.dolgi.msk.ru/account/1011381499/", 1011381499)</f>
        <v>1011381499</v>
      </c>
      <c r="D2734">
        <v>9323.25</v>
      </c>
    </row>
    <row r="2735" spans="1:4" x14ac:dyDescent="0.25">
      <c r="A2735" t="s">
        <v>683</v>
      </c>
      <c r="B2735" t="s">
        <v>121</v>
      </c>
      <c r="C2735" s="2">
        <f>HYPERLINK("https://cao.dolgi.msk.ru/account/1011382045/", 1011382045)</f>
        <v>1011382045</v>
      </c>
      <c r="D2735">
        <v>28422.27</v>
      </c>
    </row>
    <row r="2736" spans="1:4" x14ac:dyDescent="0.25">
      <c r="A2736" t="s">
        <v>683</v>
      </c>
      <c r="B2736" t="s">
        <v>111</v>
      </c>
      <c r="C2736" s="2">
        <f>HYPERLINK("https://cao.dolgi.msk.ru/account/1011382264/", 1011382264)</f>
        <v>1011382264</v>
      </c>
      <c r="D2736">
        <v>10851.8</v>
      </c>
    </row>
    <row r="2737" spans="1:4" x14ac:dyDescent="0.25">
      <c r="A2737" t="s">
        <v>683</v>
      </c>
      <c r="B2737" t="s">
        <v>38</v>
      </c>
      <c r="C2737" s="2">
        <f>HYPERLINK("https://cao.dolgi.msk.ru/account/1011381798/", 1011381798)</f>
        <v>1011381798</v>
      </c>
      <c r="D2737">
        <v>37292.6</v>
      </c>
    </row>
    <row r="2738" spans="1:4" x14ac:dyDescent="0.25">
      <c r="A2738" t="s">
        <v>683</v>
      </c>
      <c r="B2738" t="s">
        <v>57</v>
      </c>
      <c r="C2738" s="2">
        <f>HYPERLINK("https://cao.dolgi.msk.ru/account/1011382387/", 1011382387)</f>
        <v>1011382387</v>
      </c>
      <c r="D2738">
        <v>47748.11</v>
      </c>
    </row>
    <row r="2739" spans="1:4" x14ac:dyDescent="0.25">
      <c r="A2739" t="s">
        <v>683</v>
      </c>
      <c r="B2739" t="s">
        <v>78</v>
      </c>
      <c r="C2739" s="2">
        <f>HYPERLINK("https://cao.dolgi.msk.ru/account/1011381667/", 1011381667)</f>
        <v>1011381667</v>
      </c>
      <c r="D2739">
        <v>8090.27</v>
      </c>
    </row>
    <row r="2740" spans="1:4" x14ac:dyDescent="0.25">
      <c r="A2740" t="s">
        <v>683</v>
      </c>
      <c r="B2740" t="s">
        <v>112</v>
      </c>
      <c r="C2740" s="2">
        <f>HYPERLINK("https://cao.dolgi.msk.ru/account/1011382555/", 1011382555)</f>
        <v>1011382555</v>
      </c>
      <c r="D2740">
        <v>9084.06</v>
      </c>
    </row>
    <row r="2741" spans="1:4" x14ac:dyDescent="0.25">
      <c r="A2741" t="s">
        <v>683</v>
      </c>
      <c r="B2741" t="s">
        <v>169</v>
      </c>
      <c r="C2741" s="2">
        <f>HYPERLINK("https://cao.dolgi.msk.ru/account/1011381704/", 1011381704)</f>
        <v>1011381704</v>
      </c>
      <c r="D2741">
        <v>12087.39</v>
      </c>
    </row>
    <row r="2742" spans="1:4" x14ac:dyDescent="0.25">
      <c r="A2742" t="s">
        <v>683</v>
      </c>
      <c r="B2742" t="s">
        <v>113</v>
      </c>
      <c r="C2742" s="2">
        <f>HYPERLINK("https://cao.dolgi.msk.ru/account/1011505228/", 1011505228)</f>
        <v>1011505228</v>
      </c>
      <c r="D2742">
        <v>9407.8799999999992</v>
      </c>
    </row>
    <row r="2743" spans="1:4" x14ac:dyDescent="0.25">
      <c r="A2743" t="s">
        <v>683</v>
      </c>
      <c r="B2743" t="s">
        <v>180</v>
      </c>
      <c r="C2743" s="2">
        <f>HYPERLINK("https://cao.dolgi.msk.ru/account/1011381771/", 1011381771)</f>
        <v>1011381771</v>
      </c>
      <c r="D2743">
        <v>8256.92</v>
      </c>
    </row>
    <row r="2744" spans="1:4" x14ac:dyDescent="0.25">
      <c r="A2744" t="s">
        <v>684</v>
      </c>
      <c r="B2744" t="s">
        <v>125</v>
      </c>
      <c r="C2744" s="2">
        <f>HYPERLINK("https://cao.dolgi.msk.ru/account/1011124679/", 1011124679)</f>
        <v>1011124679</v>
      </c>
      <c r="D2744">
        <v>21742.2</v>
      </c>
    </row>
    <row r="2745" spans="1:4" x14ac:dyDescent="0.25">
      <c r="A2745" t="s">
        <v>684</v>
      </c>
      <c r="B2745" t="s">
        <v>333</v>
      </c>
      <c r="C2745" s="2">
        <f>HYPERLINK("https://cao.dolgi.msk.ru/account/1011124484/", 1011124484)</f>
        <v>1011124484</v>
      </c>
      <c r="D2745">
        <v>23803.919999999998</v>
      </c>
    </row>
    <row r="2746" spans="1:4" x14ac:dyDescent="0.25">
      <c r="A2746" t="s">
        <v>684</v>
      </c>
      <c r="B2746" t="s">
        <v>335</v>
      </c>
      <c r="C2746" s="2">
        <f>HYPERLINK("https://cao.dolgi.msk.ru/account/1011124433/", 1011124433)</f>
        <v>1011124433</v>
      </c>
      <c r="D2746">
        <v>361275.59</v>
      </c>
    </row>
    <row r="2747" spans="1:4" x14ac:dyDescent="0.25">
      <c r="A2747" t="s">
        <v>685</v>
      </c>
      <c r="B2747" t="s">
        <v>19</v>
      </c>
      <c r="C2747" s="2">
        <f>HYPERLINK("https://cao.dolgi.msk.ru/account/1010263853/", 1010263853)</f>
        <v>1010263853</v>
      </c>
      <c r="D2747">
        <v>6643.25</v>
      </c>
    </row>
    <row r="2748" spans="1:4" x14ac:dyDescent="0.25">
      <c r="A2748" t="s">
        <v>685</v>
      </c>
      <c r="B2748" t="s">
        <v>41</v>
      </c>
      <c r="C2748" s="2">
        <f>HYPERLINK("https://cao.dolgi.msk.ru/account/1011027529/", 1011027529)</f>
        <v>1011027529</v>
      </c>
      <c r="D2748">
        <v>10419.040000000001</v>
      </c>
    </row>
    <row r="2749" spans="1:4" x14ac:dyDescent="0.25">
      <c r="A2749" t="s">
        <v>686</v>
      </c>
      <c r="B2749" t="s">
        <v>6</v>
      </c>
      <c r="C2749" s="2">
        <f>HYPERLINK("https://cao.dolgi.msk.ru/account/1019017536/", 1019017536)</f>
        <v>1019017536</v>
      </c>
      <c r="D2749">
        <v>6817.34</v>
      </c>
    </row>
    <row r="2750" spans="1:4" x14ac:dyDescent="0.25">
      <c r="A2750" t="s">
        <v>686</v>
      </c>
      <c r="B2750" t="s">
        <v>37</v>
      </c>
      <c r="C2750" s="2">
        <f>HYPERLINK("https://cao.dolgi.msk.ru/account/1010264207/", 1010264207)</f>
        <v>1010264207</v>
      </c>
      <c r="D2750">
        <v>46106.73</v>
      </c>
    </row>
    <row r="2751" spans="1:4" x14ac:dyDescent="0.25">
      <c r="A2751" t="s">
        <v>686</v>
      </c>
      <c r="B2751" t="s">
        <v>249</v>
      </c>
      <c r="C2751" s="2">
        <f>HYPERLINK("https://cao.dolgi.msk.ru/account/1010264223/", 1010264223)</f>
        <v>1010264223</v>
      </c>
      <c r="D2751">
        <v>153885.07999999999</v>
      </c>
    </row>
    <row r="2752" spans="1:4" x14ac:dyDescent="0.25">
      <c r="A2752" t="s">
        <v>686</v>
      </c>
      <c r="B2752" t="s">
        <v>284</v>
      </c>
      <c r="C2752" s="2">
        <f>HYPERLINK("https://cao.dolgi.msk.ru/account/1010264311/", 1010264311)</f>
        <v>1010264311</v>
      </c>
      <c r="D2752">
        <v>10827.54</v>
      </c>
    </row>
    <row r="2753" spans="1:4" x14ac:dyDescent="0.25">
      <c r="A2753" t="s">
        <v>686</v>
      </c>
      <c r="B2753" t="s">
        <v>192</v>
      </c>
      <c r="C2753" s="2">
        <f>HYPERLINK("https://cao.dolgi.msk.ru/account/1010264506/", 1010264506)</f>
        <v>1010264506</v>
      </c>
      <c r="D2753">
        <v>21489.15</v>
      </c>
    </row>
    <row r="2754" spans="1:4" x14ac:dyDescent="0.25">
      <c r="A2754" t="s">
        <v>686</v>
      </c>
      <c r="B2754" t="s">
        <v>240</v>
      </c>
      <c r="C2754" s="2">
        <f>HYPERLINK("https://cao.dolgi.msk.ru/account/1010264573/", 1010264573)</f>
        <v>1010264573</v>
      </c>
      <c r="D2754">
        <v>229330.63</v>
      </c>
    </row>
    <row r="2755" spans="1:4" x14ac:dyDescent="0.25">
      <c r="A2755" t="s">
        <v>686</v>
      </c>
      <c r="B2755" t="s">
        <v>96</v>
      </c>
      <c r="C2755" s="2">
        <f>HYPERLINK("https://cao.dolgi.msk.ru/account/1010264872/", 1010264872)</f>
        <v>1010264872</v>
      </c>
      <c r="D2755">
        <v>63653.93</v>
      </c>
    </row>
    <row r="2756" spans="1:4" x14ac:dyDescent="0.25">
      <c r="A2756" t="s">
        <v>686</v>
      </c>
      <c r="B2756" t="s">
        <v>135</v>
      </c>
      <c r="C2756" s="2">
        <f>HYPERLINK("https://cao.dolgi.msk.ru/account/1010272039/", 1010272039)</f>
        <v>1010272039</v>
      </c>
      <c r="D2756">
        <v>8190.19</v>
      </c>
    </row>
    <row r="2757" spans="1:4" x14ac:dyDescent="0.25">
      <c r="A2757" t="s">
        <v>686</v>
      </c>
      <c r="B2757" t="s">
        <v>114</v>
      </c>
      <c r="C2757" s="2">
        <f>HYPERLINK("https://cao.dolgi.msk.ru/account/1011530124/", 1011530124)</f>
        <v>1011530124</v>
      </c>
      <c r="D2757">
        <v>5527.34</v>
      </c>
    </row>
    <row r="2758" spans="1:4" x14ac:dyDescent="0.25">
      <c r="A2758" t="s">
        <v>686</v>
      </c>
      <c r="B2758" t="s">
        <v>159</v>
      </c>
      <c r="C2758" s="2">
        <f>HYPERLINK("https://cao.dolgi.msk.ru/account/1010264987/", 1010264987)</f>
        <v>1010264987</v>
      </c>
      <c r="D2758">
        <v>9054.09</v>
      </c>
    </row>
    <row r="2759" spans="1:4" x14ac:dyDescent="0.25">
      <c r="A2759" t="s">
        <v>686</v>
      </c>
      <c r="B2759" t="s">
        <v>162</v>
      </c>
      <c r="C2759" s="2">
        <f>HYPERLINK("https://cao.dolgi.msk.ru/account/1010265138/", 1010265138)</f>
        <v>1010265138</v>
      </c>
      <c r="D2759">
        <v>48134.57</v>
      </c>
    </row>
    <row r="2760" spans="1:4" x14ac:dyDescent="0.25">
      <c r="A2760" t="s">
        <v>686</v>
      </c>
      <c r="B2760" t="s">
        <v>162</v>
      </c>
      <c r="C2760" s="2">
        <f>HYPERLINK("https://cao.dolgi.msk.ru/account/1011120782/", 1011120782)</f>
        <v>1011120782</v>
      </c>
      <c r="D2760">
        <v>5327.81</v>
      </c>
    </row>
    <row r="2761" spans="1:4" x14ac:dyDescent="0.25">
      <c r="A2761" t="s">
        <v>686</v>
      </c>
      <c r="B2761" t="s">
        <v>334</v>
      </c>
      <c r="C2761" s="2">
        <f>HYPERLINK("https://cao.dolgi.msk.ru/account/1011534467/", 1011534467)</f>
        <v>1011534467</v>
      </c>
      <c r="D2761">
        <v>41886.449999999997</v>
      </c>
    </row>
    <row r="2762" spans="1:4" x14ac:dyDescent="0.25">
      <c r="A2762" t="s">
        <v>686</v>
      </c>
      <c r="B2762" t="s">
        <v>687</v>
      </c>
      <c r="C2762" s="2">
        <f>HYPERLINK("https://cao.dolgi.msk.ru/account/1011543187/", 1011543187)</f>
        <v>1011543187</v>
      </c>
      <c r="D2762">
        <v>3579.8</v>
      </c>
    </row>
    <row r="2763" spans="1:4" x14ac:dyDescent="0.25">
      <c r="A2763" t="s">
        <v>686</v>
      </c>
      <c r="B2763" t="s">
        <v>99</v>
      </c>
      <c r="C2763" s="2">
        <f>HYPERLINK("https://cao.dolgi.msk.ru/account/1010265373/", 1010265373)</f>
        <v>1010265373</v>
      </c>
      <c r="D2763">
        <v>17949.79</v>
      </c>
    </row>
    <row r="2764" spans="1:4" x14ac:dyDescent="0.25">
      <c r="A2764" t="s">
        <v>686</v>
      </c>
      <c r="B2764" t="s">
        <v>688</v>
      </c>
      <c r="C2764" s="2">
        <f>HYPERLINK("https://cao.dolgi.msk.ru/account/1010265453/", 1010265453)</f>
        <v>1010265453</v>
      </c>
      <c r="D2764">
        <v>15189.21</v>
      </c>
    </row>
    <row r="2765" spans="1:4" x14ac:dyDescent="0.25">
      <c r="A2765" t="s">
        <v>686</v>
      </c>
      <c r="B2765" t="s">
        <v>689</v>
      </c>
      <c r="C2765" s="2">
        <f>HYPERLINK("https://cao.dolgi.msk.ru/account/1010266122/", 1010266122)</f>
        <v>1010266122</v>
      </c>
      <c r="D2765">
        <v>9307.5</v>
      </c>
    </row>
    <row r="2766" spans="1:4" x14ac:dyDescent="0.25">
      <c r="A2766" t="s">
        <v>686</v>
      </c>
      <c r="B2766" t="s">
        <v>439</v>
      </c>
      <c r="C2766" s="2">
        <f>HYPERLINK("https://cao.dolgi.msk.ru/account/1019019451/", 1019019451)</f>
        <v>1019019451</v>
      </c>
      <c r="D2766">
        <v>10802.94</v>
      </c>
    </row>
    <row r="2767" spans="1:4" x14ac:dyDescent="0.25">
      <c r="A2767" t="s">
        <v>690</v>
      </c>
      <c r="B2767" t="s">
        <v>287</v>
      </c>
      <c r="C2767" s="2">
        <f>HYPERLINK("https://cao.dolgi.msk.ru/account/1011371709/", 1011371709)</f>
        <v>1011371709</v>
      </c>
      <c r="D2767">
        <v>79139.38</v>
      </c>
    </row>
    <row r="2768" spans="1:4" x14ac:dyDescent="0.25">
      <c r="A2768" t="s">
        <v>690</v>
      </c>
      <c r="B2768" t="s">
        <v>307</v>
      </c>
      <c r="C2768" s="2">
        <f>HYPERLINK("https://cao.dolgi.msk.ru/account/1011371792/", 1011371792)</f>
        <v>1011371792</v>
      </c>
      <c r="D2768">
        <v>52953.22</v>
      </c>
    </row>
    <row r="2769" spans="1:4" x14ac:dyDescent="0.25">
      <c r="A2769" t="s">
        <v>690</v>
      </c>
      <c r="B2769" t="s">
        <v>442</v>
      </c>
      <c r="C2769" s="2">
        <f>HYPERLINK("https://cao.dolgi.msk.ru/account/1011371565/", 1011371565)</f>
        <v>1011371565</v>
      </c>
      <c r="D2769">
        <v>33095.339999999997</v>
      </c>
    </row>
    <row r="2770" spans="1:4" x14ac:dyDescent="0.25">
      <c r="A2770" t="s">
        <v>690</v>
      </c>
      <c r="B2770" t="s">
        <v>444</v>
      </c>
      <c r="C2770" s="2">
        <f>HYPERLINK("https://cao.dolgi.msk.ru/account/1011371768/", 1011371768)</f>
        <v>1011371768</v>
      </c>
      <c r="D2770">
        <v>13457.22</v>
      </c>
    </row>
    <row r="2771" spans="1:4" x14ac:dyDescent="0.25">
      <c r="A2771" t="s">
        <v>690</v>
      </c>
      <c r="B2771" t="s">
        <v>557</v>
      </c>
      <c r="C2771" s="2">
        <f>HYPERLINK("https://cao.dolgi.msk.ru/account/1011371514/", 1011371514)</f>
        <v>1011371514</v>
      </c>
      <c r="D2771">
        <v>26011.59</v>
      </c>
    </row>
    <row r="2772" spans="1:4" x14ac:dyDescent="0.25">
      <c r="A2772" t="s">
        <v>690</v>
      </c>
      <c r="B2772" t="s">
        <v>691</v>
      </c>
      <c r="C2772" s="2">
        <f>HYPERLINK("https://cao.dolgi.msk.ru/account/1011371784/", 1011371784)</f>
        <v>1011371784</v>
      </c>
      <c r="D2772">
        <v>30819.88</v>
      </c>
    </row>
    <row r="2773" spans="1:4" x14ac:dyDescent="0.25">
      <c r="A2773" t="s">
        <v>690</v>
      </c>
      <c r="B2773" t="s">
        <v>692</v>
      </c>
      <c r="C2773" s="2">
        <f>HYPERLINK("https://cao.dolgi.msk.ru/account/1011371581/", 1011371581)</f>
        <v>1011371581</v>
      </c>
      <c r="D2773">
        <v>43526.16</v>
      </c>
    </row>
    <row r="2774" spans="1:4" x14ac:dyDescent="0.25">
      <c r="A2774" t="s">
        <v>690</v>
      </c>
      <c r="B2774" t="s">
        <v>693</v>
      </c>
      <c r="C2774" s="2">
        <f>HYPERLINK("https://cao.dolgi.msk.ru/account/1011371741/", 1011371741)</f>
        <v>1011371741</v>
      </c>
      <c r="D2774">
        <v>20304.32</v>
      </c>
    </row>
    <row r="2775" spans="1:4" x14ac:dyDescent="0.25">
      <c r="A2775" t="s">
        <v>694</v>
      </c>
      <c r="B2775" t="s">
        <v>6</v>
      </c>
      <c r="C2775" s="2">
        <f>HYPERLINK("https://cao.dolgi.msk.ru/account/1011355514/", 1011355514)</f>
        <v>1011355514</v>
      </c>
      <c r="D2775">
        <v>5154.6899999999996</v>
      </c>
    </row>
    <row r="2776" spans="1:4" x14ac:dyDescent="0.25">
      <c r="A2776" t="s">
        <v>694</v>
      </c>
      <c r="B2776" t="s">
        <v>13</v>
      </c>
      <c r="C2776" s="2">
        <f>HYPERLINK("https://cao.dolgi.msk.ru/account/1011355725/", 1011355725)</f>
        <v>1011355725</v>
      </c>
      <c r="D2776">
        <v>13118.4</v>
      </c>
    </row>
    <row r="2777" spans="1:4" x14ac:dyDescent="0.25">
      <c r="A2777" t="s">
        <v>694</v>
      </c>
      <c r="B2777" t="s">
        <v>39</v>
      </c>
      <c r="C2777" s="2">
        <f>HYPERLINK("https://cao.dolgi.msk.ru/account/1011355557/", 1011355557)</f>
        <v>1011355557</v>
      </c>
      <c r="D2777">
        <v>15473.55</v>
      </c>
    </row>
    <row r="2778" spans="1:4" x14ac:dyDescent="0.25">
      <c r="A2778" t="s">
        <v>694</v>
      </c>
      <c r="B2778" t="s">
        <v>9</v>
      </c>
      <c r="C2778" s="2">
        <f>HYPERLINK("https://cao.dolgi.msk.ru/account/1011355485/", 1011355485)</f>
        <v>1011355485</v>
      </c>
      <c r="D2778">
        <v>4924.3900000000003</v>
      </c>
    </row>
    <row r="2779" spans="1:4" x14ac:dyDescent="0.25">
      <c r="A2779" t="s">
        <v>694</v>
      </c>
      <c r="B2779" t="s">
        <v>31</v>
      </c>
      <c r="C2779" s="2">
        <f>HYPERLINK("https://cao.dolgi.msk.ru/account/1011355928/", 1011355928)</f>
        <v>1011355928</v>
      </c>
      <c r="D2779">
        <v>5602.61</v>
      </c>
    </row>
    <row r="2780" spans="1:4" x14ac:dyDescent="0.25">
      <c r="A2780" t="s">
        <v>694</v>
      </c>
      <c r="B2780" t="s">
        <v>35</v>
      </c>
      <c r="C2780" s="2">
        <f>HYPERLINK("https://cao.dolgi.msk.ru/account/1011355629/", 1011355629)</f>
        <v>1011355629</v>
      </c>
      <c r="D2780">
        <v>15293.87</v>
      </c>
    </row>
    <row r="2781" spans="1:4" x14ac:dyDescent="0.25">
      <c r="A2781" t="s">
        <v>694</v>
      </c>
      <c r="B2781" t="s">
        <v>87</v>
      </c>
      <c r="C2781" s="2">
        <f>HYPERLINK("https://cao.dolgi.msk.ru/account/1011355645/", 1011355645)</f>
        <v>1011355645</v>
      </c>
      <c r="D2781">
        <v>14608.39</v>
      </c>
    </row>
    <row r="2782" spans="1:4" x14ac:dyDescent="0.25">
      <c r="A2782" t="s">
        <v>694</v>
      </c>
      <c r="B2782" t="s">
        <v>121</v>
      </c>
      <c r="C2782" s="2">
        <f>HYPERLINK("https://cao.dolgi.msk.ru/account/1011355354/", 1011355354)</f>
        <v>1011355354</v>
      </c>
      <c r="D2782">
        <v>3967.53</v>
      </c>
    </row>
    <row r="2783" spans="1:4" x14ac:dyDescent="0.25">
      <c r="A2783" t="s">
        <v>694</v>
      </c>
      <c r="B2783" t="s">
        <v>249</v>
      </c>
      <c r="C2783" s="2">
        <f>HYPERLINK("https://cao.dolgi.msk.ru/account/1011355477/", 1011355477)</f>
        <v>1011355477</v>
      </c>
      <c r="D2783">
        <v>4430.72</v>
      </c>
    </row>
    <row r="2784" spans="1:4" x14ac:dyDescent="0.25">
      <c r="A2784" t="s">
        <v>694</v>
      </c>
      <c r="B2784" t="s">
        <v>102</v>
      </c>
      <c r="C2784" s="2">
        <f>HYPERLINK("https://cao.dolgi.msk.ru/account/1011355936/", 1011355936)</f>
        <v>1011355936</v>
      </c>
      <c r="D2784">
        <v>12479.06</v>
      </c>
    </row>
    <row r="2785" spans="1:4" x14ac:dyDescent="0.25">
      <c r="A2785" t="s">
        <v>694</v>
      </c>
      <c r="B2785" t="s">
        <v>284</v>
      </c>
      <c r="C2785" s="2">
        <f>HYPERLINK("https://cao.dolgi.msk.ru/account/1011355178/", 1011355178)</f>
        <v>1011355178</v>
      </c>
      <c r="D2785">
        <v>6403.73</v>
      </c>
    </row>
    <row r="2786" spans="1:4" x14ac:dyDescent="0.25">
      <c r="A2786" t="s">
        <v>695</v>
      </c>
      <c r="B2786" t="s">
        <v>5</v>
      </c>
      <c r="C2786" s="2">
        <f>HYPERLINK("https://cao.dolgi.msk.ru/account/1011540285/", 1011540285)</f>
        <v>1011540285</v>
      </c>
      <c r="D2786">
        <v>40531.760000000002</v>
      </c>
    </row>
    <row r="2787" spans="1:4" x14ac:dyDescent="0.25">
      <c r="A2787" t="s">
        <v>695</v>
      </c>
      <c r="B2787" t="s">
        <v>106</v>
      </c>
      <c r="C2787" s="2">
        <f>HYPERLINK("https://cao.dolgi.msk.ru/account/1011540461/", 1011540461)</f>
        <v>1011540461</v>
      </c>
      <c r="D2787">
        <v>7771.09</v>
      </c>
    </row>
    <row r="2788" spans="1:4" x14ac:dyDescent="0.25">
      <c r="A2788" t="s">
        <v>695</v>
      </c>
      <c r="B2788" t="s">
        <v>20</v>
      </c>
      <c r="C2788" s="2">
        <f>HYPERLINK("https://cao.dolgi.msk.ru/account/1011540509/", 1011540509)</f>
        <v>1011540509</v>
      </c>
      <c r="D2788">
        <v>9317.64</v>
      </c>
    </row>
    <row r="2789" spans="1:4" x14ac:dyDescent="0.25">
      <c r="A2789" t="s">
        <v>695</v>
      </c>
      <c r="B2789" t="s">
        <v>94</v>
      </c>
      <c r="C2789" s="2">
        <f>HYPERLINK("https://cao.dolgi.msk.ru/account/1011540568/", 1011540568)</f>
        <v>1011540568</v>
      </c>
      <c r="D2789">
        <v>17966.78</v>
      </c>
    </row>
    <row r="2790" spans="1:4" x14ac:dyDescent="0.25">
      <c r="A2790" t="s">
        <v>695</v>
      </c>
      <c r="B2790" t="s">
        <v>44</v>
      </c>
      <c r="C2790" s="2">
        <f>HYPERLINK("https://cao.dolgi.msk.ru/account/1011540648/", 1011540648)</f>
        <v>1011540648</v>
      </c>
      <c r="D2790">
        <v>5561.28</v>
      </c>
    </row>
    <row r="2791" spans="1:4" x14ac:dyDescent="0.25">
      <c r="A2791" t="s">
        <v>695</v>
      </c>
      <c r="B2791" t="s">
        <v>120</v>
      </c>
      <c r="C2791" s="2">
        <f>HYPERLINK("https://cao.dolgi.msk.ru/account/1011540728/", 1011540728)</f>
        <v>1011540728</v>
      </c>
      <c r="D2791">
        <v>8904.7800000000007</v>
      </c>
    </row>
    <row r="2792" spans="1:4" x14ac:dyDescent="0.25">
      <c r="A2792" t="s">
        <v>695</v>
      </c>
      <c r="B2792" t="s">
        <v>54</v>
      </c>
      <c r="C2792" s="2">
        <f>HYPERLINK("https://cao.dolgi.msk.ru/account/1011540744/", 1011540744)</f>
        <v>1011540744</v>
      </c>
      <c r="D2792">
        <v>94801.76</v>
      </c>
    </row>
    <row r="2793" spans="1:4" x14ac:dyDescent="0.25">
      <c r="A2793" t="s">
        <v>695</v>
      </c>
      <c r="B2793" t="s">
        <v>168</v>
      </c>
      <c r="C2793" s="2">
        <f>HYPERLINK("https://cao.dolgi.msk.ru/account/1011540779/", 1011540779)</f>
        <v>1011540779</v>
      </c>
      <c r="D2793">
        <v>20000</v>
      </c>
    </row>
    <row r="2794" spans="1:4" x14ac:dyDescent="0.25">
      <c r="A2794" t="s">
        <v>695</v>
      </c>
      <c r="B2794" t="s">
        <v>36</v>
      </c>
      <c r="C2794" s="2">
        <f>HYPERLINK("https://cao.dolgi.msk.ru/account/1011540808/", 1011540808)</f>
        <v>1011540808</v>
      </c>
      <c r="D2794">
        <v>9250.77</v>
      </c>
    </row>
    <row r="2795" spans="1:4" x14ac:dyDescent="0.25">
      <c r="A2795" t="s">
        <v>695</v>
      </c>
      <c r="B2795" t="s">
        <v>188</v>
      </c>
      <c r="C2795" s="2">
        <f>HYPERLINK("https://cao.dolgi.msk.ru/account/1011540824/", 1011540824)</f>
        <v>1011540824</v>
      </c>
      <c r="D2795">
        <v>13061.53</v>
      </c>
    </row>
    <row r="2796" spans="1:4" x14ac:dyDescent="0.25">
      <c r="A2796" t="s">
        <v>695</v>
      </c>
      <c r="B2796" t="s">
        <v>569</v>
      </c>
      <c r="C2796" s="2">
        <f>HYPERLINK("https://cao.dolgi.msk.ru/account/1011543494/", 1011543494)</f>
        <v>1011543494</v>
      </c>
      <c r="D2796">
        <v>36931.21</v>
      </c>
    </row>
    <row r="2797" spans="1:4" x14ac:dyDescent="0.25">
      <c r="A2797" t="s">
        <v>695</v>
      </c>
      <c r="B2797" t="s">
        <v>134</v>
      </c>
      <c r="C2797" s="2">
        <f>HYPERLINK("https://cao.dolgi.msk.ru/account/1011540162/", 1011540162)</f>
        <v>1011540162</v>
      </c>
      <c r="D2797">
        <v>4469.92</v>
      </c>
    </row>
    <row r="2798" spans="1:4" x14ac:dyDescent="0.25">
      <c r="A2798" t="s">
        <v>696</v>
      </c>
      <c r="B2798" t="s">
        <v>6</v>
      </c>
      <c r="C2798" s="2">
        <f>HYPERLINK("https://cao.dolgi.msk.ru/account/1011446555/", 1011446555)</f>
        <v>1011446555</v>
      </c>
      <c r="D2798">
        <v>108298.49</v>
      </c>
    </row>
    <row r="2799" spans="1:4" x14ac:dyDescent="0.25">
      <c r="A2799" t="s">
        <v>696</v>
      </c>
      <c r="B2799" t="s">
        <v>65</v>
      </c>
      <c r="C2799" s="2">
        <f>HYPERLINK("https://cao.dolgi.msk.ru/account/1011446408/", 1011446408)</f>
        <v>1011446408</v>
      </c>
      <c r="D2799">
        <v>13724.04</v>
      </c>
    </row>
    <row r="2800" spans="1:4" x14ac:dyDescent="0.25">
      <c r="A2800" t="s">
        <v>696</v>
      </c>
      <c r="B2800" t="s">
        <v>5</v>
      </c>
      <c r="C2800" s="2">
        <f>HYPERLINK("https://cao.dolgi.msk.ru/account/1011445894/", 1011445894)</f>
        <v>1011445894</v>
      </c>
      <c r="D2800">
        <v>4405.3599999999997</v>
      </c>
    </row>
    <row r="2801" spans="1:4" x14ac:dyDescent="0.25">
      <c r="A2801" t="s">
        <v>696</v>
      </c>
      <c r="B2801" t="s">
        <v>28</v>
      </c>
      <c r="C2801" s="2">
        <f>HYPERLINK("https://cao.dolgi.msk.ru/account/1011446424/", 1011446424)</f>
        <v>1011446424</v>
      </c>
      <c r="D2801">
        <v>5384.85</v>
      </c>
    </row>
    <row r="2802" spans="1:4" x14ac:dyDescent="0.25">
      <c r="A2802" t="s">
        <v>696</v>
      </c>
      <c r="B2802" t="s">
        <v>41</v>
      </c>
      <c r="C2802" s="2">
        <f>HYPERLINK("https://cao.dolgi.msk.ru/account/1011539209/", 1011539209)</f>
        <v>1011539209</v>
      </c>
      <c r="D2802">
        <v>13190.03</v>
      </c>
    </row>
    <row r="2803" spans="1:4" x14ac:dyDescent="0.25">
      <c r="A2803" t="s">
        <v>696</v>
      </c>
      <c r="B2803" t="s">
        <v>128</v>
      </c>
      <c r="C2803" s="2">
        <f>HYPERLINK("https://cao.dolgi.msk.ru/account/1011445915/", 1011445915)</f>
        <v>1011445915</v>
      </c>
      <c r="D2803">
        <v>25842.77</v>
      </c>
    </row>
    <row r="2804" spans="1:4" x14ac:dyDescent="0.25">
      <c r="A2804" t="s">
        <v>696</v>
      </c>
      <c r="B2804" t="s">
        <v>101</v>
      </c>
      <c r="C2804" s="2">
        <f>HYPERLINK("https://cao.dolgi.msk.ru/account/1011446248/", 1011446248)</f>
        <v>1011446248</v>
      </c>
      <c r="D2804">
        <v>5693.5</v>
      </c>
    </row>
    <row r="2805" spans="1:4" x14ac:dyDescent="0.25">
      <c r="A2805" t="s">
        <v>696</v>
      </c>
      <c r="B2805" t="s">
        <v>33</v>
      </c>
      <c r="C2805" s="2">
        <f>HYPERLINK("https://cao.dolgi.msk.ru/account/1011446256/", 1011446256)</f>
        <v>1011446256</v>
      </c>
      <c r="D2805">
        <v>133320.63</v>
      </c>
    </row>
    <row r="2806" spans="1:4" x14ac:dyDescent="0.25">
      <c r="A2806" t="s">
        <v>696</v>
      </c>
      <c r="B2806" t="s">
        <v>88</v>
      </c>
      <c r="C2806" s="2">
        <f>HYPERLINK("https://cao.dolgi.msk.ru/account/1011445704/", 1011445704)</f>
        <v>1011445704</v>
      </c>
      <c r="D2806">
        <v>19632.810000000001</v>
      </c>
    </row>
    <row r="2807" spans="1:4" x14ac:dyDescent="0.25">
      <c r="A2807" t="s">
        <v>696</v>
      </c>
      <c r="B2807" t="s">
        <v>284</v>
      </c>
      <c r="C2807" s="2">
        <f>HYPERLINK("https://cao.dolgi.msk.ru/account/1011446416/", 1011446416)</f>
        <v>1011446416</v>
      </c>
      <c r="D2807">
        <v>335434.49</v>
      </c>
    </row>
    <row r="2808" spans="1:4" x14ac:dyDescent="0.25">
      <c r="A2808" t="s">
        <v>697</v>
      </c>
      <c r="B2808" t="s">
        <v>698</v>
      </c>
      <c r="C2808" s="2">
        <f>HYPERLINK("https://cao.dolgi.msk.ru/account/1011379241/", 1011379241)</f>
        <v>1011379241</v>
      </c>
      <c r="D2808">
        <v>11228.63</v>
      </c>
    </row>
    <row r="2809" spans="1:4" x14ac:dyDescent="0.25">
      <c r="A2809" t="s">
        <v>697</v>
      </c>
      <c r="B2809" t="s">
        <v>9</v>
      </c>
      <c r="C2809" s="2">
        <f>HYPERLINK("https://cao.dolgi.msk.ru/account/1011328743/", 1011328743)</f>
        <v>1011328743</v>
      </c>
      <c r="D2809">
        <v>8203.08</v>
      </c>
    </row>
    <row r="2810" spans="1:4" x14ac:dyDescent="0.25">
      <c r="A2810" t="s">
        <v>697</v>
      </c>
      <c r="B2810" t="s">
        <v>699</v>
      </c>
      <c r="C2810" s="2">
        <f>HYPERLINK("https://cao.dolgi.msk.ru/account/1011504882/", 1011504882)</f>
        <v>1011504882</v>
      </c>
      <c r="D2810">
        <v>29681.58</v>
      </c>
    </row>
    <row r="2811" spans="1:4" x14ac:dyDescent="0.25">
      <c r="A2811" t="s">
        <v>697</v>
      </c>
      <c r="B2811" t="s">
        <v>18</v>
      </c>
      <c r="C2811" s="2">
        <f>HYPERLINK("https://cao.dolgi.msk.ru/account/1011328874/", 1011328874)</f>
        <v>1011328874</v>
      </c>
      <c r="D2811">
        <v>56484.62</v>
      </c>
    </row>
    <row r="2812" spans="1:4" x14ac:dyDescent="0.25">
      <c r="A2812" t="s">
        <v>697</v>
      </c>
      <c r="B2812" t="s">
        <v>30</v>
      </c>
      <c r="C2812" s="2">
        <f>HYPERLINK("https://cao.dolgi.msk.ru/account/1011328882/", 1011328882)</f>
        <v>1011328882</v>
      </c>
      <c r="D2812">
        <v>4866.8999999999996</v>
      </c>
    </row>
    <row r="2813" spans="1:4" x14ac:dyDescent="0.25">
      <c r="A2813" t="s">
        <v>700</v>
      </c>
      <c r="B2813" t="s">
        <v>6</v>
      </c>
      <c r="C2813" s="2">
        <f>HYPERLINK("https://cao.dolgi.msk.ru/account/1011448008/", 1011448008)</f>
        <v>1011448008</v>
      </c>
      <c r="D2813">
        <v>23293.7</v>
      </c>
    </row>
    <row r="2814" spans="1:4" x14ac:dyDescent="0.25">
      <c r="A2814" t="s">
        <v>700</v>
      </c>
      <c r="B2814" t="s">
        <v>14</v>
      </c>
      <c r="C2814" s="2">
        <f>HYPERLINK("https://cao.dolgi.msk.ru/account/1011448032/", 1011448032)</f>
        <v>1011448032</v>
      </c>
      <c r="D2814">
        <v>127533.06</v>
      </c>
    </row>
    <row r="2815" spans="1:4" x14ac:dyDescent="0.25">
      <c r="A2815" t="s">
        <v>700</v>
      </c>
      <c r="B2815" t="s">
        <v>14</v>
      </c>
      <c r="C2815" s="2">
        <f>HYPERLINK("https://cao.dolgi.msk.ru/account/1011448059/", 1011448059)</f>
        <v>1011448059</v>
      </c>
      <c r="D2815">
        <v>208550.03</v>
      </c>
    </row>
    <row r="2816" spans="1:4" x14ac:dyDescent="0.25">
      <c r="A2816" t="s">
        <v>700</v>
      </c>
      <c r="B2816" t="s">
        <v>28</v>
      </c>
      <c r="C2816" s="2">
        <f>HYPERLINK("https://cao.dolgi.msk.ru/account/1011448067/", 1011448067)</f>
        <v>1011448067</v>
      </c>
      <c r="D2816">
        <v>13948.57</v>
      </c>
    </row>
    <row r="2817" spans="1:4" x14ac:dyDescent="0.25">
      <c r="A2817" t="s">
        <v>700</v>
      </c>
      <c r="B2817" t="s">
        <v>105</v>
      </c>
      <c r="C2817" s="2">
        <f>HYPERLINK("https://cao.dolgi.msk.ru/account/1011447814/", 1011447814)</f>
        <v>1011447814</v>
      </c>
      <c r="D2817">
        <v>52916.72</v>
      </c>
    </row>
    <row r="2818" spans="1:4" x14ac:dyDescent="0.25">
      <c r="A2818" t="s">
        <v>700</v>
      </c>
      <c r="B2818" t="s">
        <v>128</v>
      </c>
      <c r="C2818" s="2">
        <f>HYPERLINK("https://cao.dolgi.msk.ru/account/1011514845/", 1011514845)</f>
        <v>1011514845</v>
      </c>
      <c r="D2818">
        <v>1698.33</v>
      </c>
    </row>
    <row r="2819" spans="1:4" x14ac:dyDescent="0.25">
      <c r="A2819" t="s">
        <v>701</v>
      </c>
      <c r="B2819" t="s">
        <v>7</v>
      </c>
      <c r="C2819" s="2">
        <f>HYPERLINK("https://cao.dolgi.msk.ru/account/1011312717/", 1011312717)</f>
        <v>1011312717</v>
      </c>
      <c r="D2819">
        <v>27818.43</v>
      </c>
    </row>
    <row r="2820" spans="1:4" x14ac:dyDescent="0.25">
      <c r="A2820" t="s">
        <v>701</v>
      </c>
      <c r="B2820" t="s">
        <v>50</v>
      </c>
      <c r="C2820" s="2">
        <f>HYPERLINK("https://cao.dolgi.msk.ru/account/1011547188/", 1011547188)</f>
        <v>1011547188</v>
      </c>
      <c r="D2820">
        <v>13109.6</v>
      </c>
    </row>
    <row r="2821" spans="1:4" x14ac:dyDescent="0.25">
      <c r="A2821" t="s">
        <v>702</v>
      </c>
      <c r="B2821" t="s">
        <v>142</v>
      </c>
      <c r="C2821" s="2">
        <f>HYPERLINK("https://cao.dolgi.msk.ru/account/1011117364/", 1011117364)</f>
        <v>1011117364</v>
      </c>
      <c r="D2821">
        <v>102243.16</v>
      </c>
    </row>
    <row r="2822" spans="1:4" x14ac:dyDescent="0.25">
      <c r="A2822" t="s">
        <v>703</v>
      </c>
      <c r="B2822" t="s">
        <v>10</v>
      </c>
      <c r="C2822" s="2">
        <f>HYPERLINK("https://cao.dolgi.msk.ru/account/1011504161/", 1011504161)</f>
        <v>1011504161</v>
      </c>
      <c r="D2822">
        <v>37679.56</v>
      </c>
    </row>
    <row r="2823" spans="1:4" x14ac:dyDescent="0.25">
      <c r="A2823" t="s">
        <v>703</v>
      </c>
      <c r="B2823" t="s">
        <v>16</v>
      </c>
      <c r="C2823" s="2">
        <f>HYPERLINK("https://cao.dolgi.msk.ru/account/1011359689/", 1011359689)</f>
        <v>1011359689</v>
      </c>
      <c r="D2823">
        <v>25519.64</v>
      </c>
    </row>
    <row r="2824" spans="1:4" x14ac:dyDescent="0.25">
      <c r="A2824" t="s">
        <v>703</v>
      </c>
      <c r="B2824" t="s">
        <v>23</v>
      </c>
      <c r="C2824" s="2">
        <f>HYPERLINK("https://cao.dolgi.msk.ru/account/1011117452/", 1011117452)</f>
        <v>1011117452</v>
      </c>
      <c r="D2824">
        <v>63834.74</v>
      </c>
    </row>
    <row r="2825" spans="1:4" x14ac:dyDescent="0.25">
      <c r="A2825" t="s">
        <v>703</v>
      </c>
      <c r="B2825" t="s">
        <v>20</v>
      </c>
      <c r="C2825" s="2">
        <f>HYPERLINK("https://cao.dolgi.msk.ru/account/1011359638/", 1011359638)</f>
        <v>1011359638</v>
      </c>
      <c r="D2825">
        <v>3614.21</v>
      </c>
    </row>
    <row r="2826" spans="1:4" x14ac:dyDescent="0.25">
      <c r="A2826" t="s">
        <v>703</v>
      </c>
      <c r="B2826" t="s">
        <v>49</v>
      </c>
      <c r="C2826" s="2">
        <f>HYPERLINK("https://cao.dolgi.msk.ru/account/1011117559/", 1011117559)</f>
        <v>1011117559</v>
      </c>
      <c r="D2826">
        <v>45775.79</v>
      </c>
    </row>
    <row r="2827" spans="1:4" x14ac:dyDescent="0.25">
      <c r="A2827" t="s">
        <v>704</v>
      </c>
      <c r="B2827" t="s">
        <v>52</v>
      </c>
      <c r="C2827" s="2">
        <f>HYPERLINK("https://cao.dolgi.msk.ru/account/1011356197/", 1011356197)</f>
        <v>1011356197</v>
      </c>
      <c r="D2827">
        <v>17666.66</v>
      </c>
    </row>
    <row r="2828" spans="1:4" x14ac:dyDescent="0.25">
      <c r="A2828" t="s">
        <v>704</v>
      </c>
      <c r="B2828" t="s">
        <v>41</v>
      </c>
      <c r="C2828" s="2">
        <f>HYPERLINK("https://cao.dolgi.msk.ru/account/1011356285/", 1011356285)</f>
        <v>1011356285</v>
      </c>
      <c r="D2828">
        <v>7526.17</v>
      </c>
    </row>
    <row r="2829" spans="1:4" x14ac:dyDescent="0.25">
      <c r="A2829" t="s">
        <v>704</v>
      </c>
      <c r="B2829" t="s">
        <v>50</v>
      </c>
      <c r="C2829" s="2">
        <f>HYPERLINK("https://cao.dolgi.msk.ru/account/1011356226/", 1011356226)</f>
        <v>1011356226</v>
      </c>
      <c r="D2829">
        <v>3902.83</v>
      </c>
    </row>
    <row r="2830" spans="1:4" x14ac:dyDescent="0.25">
      <c r="A2830" t="s">
        <v>704</v>
      </c>
      <c r="B2830" t="s">
        <v>94</v>
      </c>
      <c r="C2830" s="2">
        <f>HYPERLINK("https://cao.dolgi.msk.ru/account/1011356496/", 1011356496)</f>
        <v>1011356496</v>
      </c>
      <c r="D2830">
        <v>19739.55</v>
      </c>
    </row>
    <row r="2831" spans="1:4" x14ac:dyDescent="0.25">
      <c r="A2831" t="s">
        <v>704</v>
      </c>
      <c r="B2831" t="s">
        <v>35</v>
      </c>
      <c r="C2831" s="2">
        <f>HYPERLINK("https://cao.dolgi.msk.ru/account/1011356592/", 1011356592)</f>
        <v>1011356592</v>
      </c>
      <c r="D2831">
        <v>11255.44</v>
      </c>
    </row>
    <row r="2832" spans="1:4" x14ac:dyDescent="0.25">
      <c r="A2832" t="s">
        <v>704</v>
      </c>
      <c r="B2832" t="s">
        <v>188</v>
      </c>
      <c r="C2832" s="2">
        <f>HYPERLINK("https://cao.dolgi.msk.ru/account/1011356525/", 1011356525)</f>
        <v>1011356525</v>
      </c>
      <c r="D2832">
        <v>5957.3</v>
      </c>
    </row>
    <row r="2833" spans="1:4" x14ac:dyDescent="0.25">
      <c r="A2833" t="s">
        <v>704</v>
      </c>
      <c r="B2833" t="s">
        <v>87</v>
      </c>
      <c r="C2833" s="2">
        <f>HYPERLINK("https://cao.dolgi.msk.ru/account/1011356429/", 1011356429)</f>
        <v>1011356429</v>
      </c>
      <c r="D2833">
        <v>4544.99</v>
      </c>
    </row>
    <row r="2834" spans="1:4" x14ac:dyDescent="0.25">
      <c r="A2834" t="s">
        <v>705</v>
      </c>
      <c r="B2834" t="s">
        <v>14</v>
      </c>
      <c r="C2834" s="2">
        <f>HYPERLINK("https://cao.dolgi.msk.ru/account/1011321306/", 1011321306)</f>
        <v>1011321306</v>
      </c>
      <c r="D2834">
        <v>15767.23</v>
      </c>
    </row>
    <row r="2835" spans="1:4" x14ac:dyDescent="0.25">
      <c r="A2835" t="s">
        <v>705</v>
      </c>
      <c r="B2835" t="s">
        <v>34</v>
      </c>
      <c r="C2835" s="2">
        <f>HYPERLINK("https://cao.dolgi.msk.ru/account/1011320813/", 1011320813)</f>
        <v>1011320813</v>
      </c>
      <c r="D2835">
        <v>24747.3</v>
      </c>
    </row>
    <row r="2836" spans="1:4" x14ac:dyDescent="0.25">
      <c r="A2836" t="s">
        <v>705</v>
      </c>
      <c r="B2836" t="s">
        <v>65</v>
      </c>
      <c r="C2836" s="2">
        <f>HYPERLINK("https://cao.dolgi.msk.ru/account/1011322173/", 1011322173)</f>
        <v>1011322173</v>
      </c>
      <c r="D2836">
        <v>9250.7199999999993</v>
      </c>
    </row>
    <row r="2837" spans="1:4" x14ac:dyDescent="0.25">
      <c r="A2837" t="s">
        <v>705</v>
      </c>
      <c r="B2837" t="s">
        <v>52</v>
      </c>
      <c r="C2837" s="2">
        <f>HYPERLINK("https://cao.dolgi.msk.ru/account/1011320282/", 1011320282)</f>
        <v>1011320282</v>
      </c>
      <c r="D2837">
        <v>21029.49</v>
      </c>
    </row>
    <row r="2838" spans="1:4" x14ac:dyDescent="0.25">
      <c r="A2838" t="s">
        <v>705</v>
      </c>
      <c r="B2838" t="s">
        <v>31</v>
      </c>
      <c r="C2838" s="2">
        <f>HYPERLINK("https://cao.dolgi.msk.ru/account/1011319337/", 1011319337)</f>
        <v>1011319337</v>
      </c>
      <c r="D2838">
        <v>33452.57</v>
      </c>
    </row>
    <row r="2839" spans="1:4" x14ac:dyDescent="0.25">
      <c r="A2839" t="s">
        <v>705</v>
      </c>
      <c r="B2839" t="s">
        <v>143</v>
      </c>
      <c r="C2839" s="2">
        <f>HYPERLINK("https://cao.dolgi.msk.ru/account/1011319417/", 1011319417)</f>
        <v>1011319417</v>
      </c>
      <c r="D2839">
        <v>9247.74</v>
      </c>
    </row>
    <row r="2840" spans="1:4" x14ac:dyDescent="0.25">
      <c r="A2840" t="s">
        <v>705</v>
      </c>
      <c r="B2840" t="s">
        <v>58</v>
      </c>
      <c r="C2840" s="2">
        <f>HYPERLINK("https://cao.dolgi.msk.ru/account/1011320944/", 1011320944)</f>
        <v>1011320944</v>
      </c>
      <c r="D2840">
        <v>21790.2</v>
      </c>
    </row>
    <row r="2841" spans="1:4" x14ac:dyDescent="0.25">
      <c r="A2841" t="s">
        <v>705</v>
      </c>
      <c r="B2841" t="s">
        <v>169</v>
      </c>
      <c r="C2841" s="2">
        <f>HYPERLINK("https://cao.dolgi.msk.ru/account/1011319441/", 1011319441)</f>
        <v>1011319441</v>
      </c>
      <c r="D2841">
        <v>105891.87</v>
      </c>
    </row>
    <row r="2842" spans="1:4" x14ac:dyDescent="0.25">
      <c r="A2842" t="s">
        <v>705</v>
      </c>
      <c r="B2842" t="s">
        <v>437</v>
      </c>
      <c r="C2842" s="2">
        <f>HYPERLINK("https://cao.dolgi.msk.ru/account/1011321795/", 1011321795)</f>
        <v>1011321795</v>
      </c>
      <c r="D2842">
        <v>33290.33</v>
      </c>
    </row>
    <row r="2843" spans="1:4" x14ac:dyDescent="0.25">
      <c r="A2843" t="s">
        <v>705</v>
      </c>
      <c r="B2843" t="s">
        <v>82</v>
      </c>
      <c r="C2843" s="2">
        <f>HYPERLINK("https://cao.dolgi.msk.ru/account/1011321816/", 1011321816)</f>
        <v>1011321816</v>
      </c>
      <c r="D2843">
        <v>15580.02</v>
      </c>
    </row>
    <row r="2844" spans="1:4" x14ac:dyDescent="0.25">
      <c r="A2844" t="s">
        <v>705</v>
      </c>
      <c r="B2844" t="s">
        <v>124</v>
      </c>
      <c r="C2844" s="2">
        <f>HYPERLINK("https://cao.dolgi.msk.ru/account/1011322341/", 1011322341)</f>
        <v>1011322341</v>
      </c>
      <c r="D2844">
        <v>84748.35</v>
      </c>
    </row>
    <row r="2845" spans="1:4" x14ac:dyDescent="0.25">
      <c r="A2845" t="s">
        <v>705</v>
      </c>
      <c r="B2845" t="s">
        <v>231</v>
      </c>
      <c r="C2845" s="2">
        <f>HYPERLINK("https://cao.dolgi.msk.ru/account/1011320987/", 1011320987)</f>
        <v>1011320987</v>
      </c>
      <c r="D2845">
        <v>45972.58</v>
      </c>
    </row>
    <row r="2846" spans="1:4" x14ac:dyDescent="0.25">
      <c r="A2846" t="s">
        <v>705</v>
      </c>
      <c r="B2846" t="s">
        <v>160</v>
      </c>
      <c r="C2846" s="2">
        <f>HYPERLINK("https://cao.dolgi.msk.ru/account/1011318836/", 1011318836)</f>
        <v>1011318836</v>
      </c>
      <c r="D2846">
        <v>20734.37</v>
      </c>
    </row>
    <row r="2847" spans="1:4" x14ac:dyDescent="0.25">
      <c r="A2847" t="s">
        <v>705</v>
      </c>
      <c r="B2847" t="s">
        <v>573</v>
      </c>
      <c r="C2847" s="2">
        <f>HYPERLINK("https://cao.dolgi.msk.ru/account/1011318844/", 1011318844)</f>
        <v>1011318844</v>
      </c>
      <c r="D2847">
        <v>60304.76</v>
      </c>
    </row>
    <row r="2848" spans="1:4" x14ac:dyDescent="0.25">
      <c r="A2848" t="s">
        <v>705</v>
      </c>
      <c r="B2848" t="s">
        <v>162</v>
      </c>
      <c r="C2848" s="2">
        <f>HYPERLINK("https://cao.dolgi.msk.ru/account/1011321373/", 1011321373)</f>
        <v>1011321373</v>
      </c>
      <c r="D2848">
        <v>17905.62</v>
      </c>
    </row>
    <row r="2849" spans="1:4" x14ac:dyDescent="0.25">
      <c r="A2849" t="s">
        <v>705</v>
      </c>
      <c r="B2849" t="s">
        <v>335</v>
      </c>
      <c r="C2849" s="2">
        <f>HYPERLINK("https://cao.dolgi.msk.ru/account/1011320477/", 1011320477)</f>
        <v>1011320477</v>
      </c>
      <c r="D2849">
        <v>13336.55</v>
      </c>
    </row>
    <row r="2850" spans="1:4" x14ac:dyDescent="0.25">
      <c r="A2850" t="s">
        <v>705</v>
      </c>
      <c r="B2850" t="s">
        <v>137</v>
      </c>
      <c r="C2850" s="2">
        <f>HYPERLINK("https://cao.dolgi.msk.ru/account/1011320493/", 1011320493)</f>
        <v>1011320493</v>
      </c>
      <c r="D2850">
        <v>36809.83</v>
      </c>
    </row>
    <row r="2851" spans="1:4" x14ac:dyDescent="0.25">
      <c r="A2851" t="s">
        <v>705</v>
      </c>
      <c r="B2851" t="s">
        <v>554</v>
      </c>
      <c r="C2851" s="2">
        <f>HYPERLINK("https://cao.dolgi.msk.ru/account/1011321429/", 1011321429)</f>
        <v>1011321429</v>
      </c>
      <c r="D2851">
        <v>52723.15</v>
      </c>
    </row>
    <row r="2852" spans="1:4" x14ac:dyDescent="0.25">
      <c r="A2852" t="s">
        <v>705</v>
      </c>
      <c r="B2852" t="s">
        <v>194</v>
      </c>
      <c r="C2852" s="2">
        <f>HYPERLINK("https://cao.dolgi.msk.ru/account/1011321023/", 1011321023)</f>
        <v>1011321023</v>
      </c>
      <c r="D2852">
        <v>323595.59999999998</v>
      </c>
    </row>
    <row r="2853" spans="1:4" x14ac:dyDescent="0.25">
      <c r="A2853" t="s">
        <v>705</v>
      </c>
      <c r="B2853" t="s">
        <v>607</v>
      </c>
      <c r="C2853" s="2">
        <f>HYPERLINK("https://cao.dolgi.msk.ru/account/1011322376/", 1011322376)</f>
        <v>1011322376</v>
      </c>
      <c r="D2853">
        <v>11590.52</v>
      </c>
    </row>
    <row r="2854" spans="1:4" x14ac:dyDescent="0.25">
      <c r="A2854" t="s">
        <v>705</v>
      </c>
      <c r="B2854" t="s">
        <v>611</v>
      </c>
      <c r="C2854" s="2">
        <f>HYPERLINK("https://cao.dolgi.msk.ru/account/1011321867/", 1011321867)</f>
        <v>1011321867</v>
      </c>
      <c r="D2854">
        <v>380579.31</v>
      </c>
    </row>
    <row r="2855" spans="1:4" x14ac:dyDescent="0.25">
      <c r="A2855" t="s">
        <v>705</v>
      </c>
      <c r="B2855" t="s">
        <v>152</v>
      </c>
      <c r="C2855" s="2">
        <f>HYPERLINK("https://cao.dolgi.msk.ru/account/1011321162/", 1011321162)</f>
        <v>1011321162</v>
      </c>
      <c r="D2855">
        <v>8290.2000000000007</v>
      </c>
    </row>
    <row r="2856" spans="1:4" x14ac:dyDescent="0.25">
      <c r="A2856" t="s">
        <v>705</v>
      </c>
      <c r="B2856" t="s">
        <v>202</v>
      </c>
      <c r="C2856" s="2">
        <f>HYPERLINK("https://cao.dolgi.msk.ru/account/1011319687/", 1011319687)</f>
        <v>1011319687</v>
      </c>
      <c r="D2856">
        <v>13501.17</v>
      </c>
    </row>
    <row r="2857" spans="1:4" x14ac:dyDescent="0.25">
      <c r="A2857" t="s">
        <v>705</v>
      </c>
      <c r="B2857" t="s">
        <v>202</v>
      </c>
      <c r="C2857" s="2">
        <f>HYPERLINK("https://cao.dolgi.msk.ru/account/1011320776/", 1011320776)</f>
        <v>1011320776</v>
      </c>
      <c r="D2857">
        <v>33780.14</v>
      </c>
    </row>
    <row r="2858" spans="1:4" x14ac:dyDescent="0.25">
      <c r="A2858" t="s">
        <v>705</v>
      </c>
      <c r="B2858" t="s">
        <v>706</v>
      </c>
      <c r="C2858" s="2">
        <f>HYPERLINK("https://cao.dolgi.msk.ru/account/1011320661/", 1011320661)</f>
        <v>1011320661</v>
      </c>
      <c r="D2858">
        <v>20655.95</v>
      </c>
    </row>
    <row r="2859" spans="1:4" x14ac:dyDescent="0.25">
      <c r="A2859" t="s">
        <v>705</v>
      </c>
      <c r="B2859" t="s">
        <v>70</v>
      </c>
      <c r="C2859" s="2">
        <f>HYPERLINK("https://cao.dolgi.msk.ru/account/1011320071/", 1011320071)</f>
        <v>1011320071</v>
      </c>
      <c r="D2859">
        <v>32230.23</v>
      </c>
    </row>
    <row r="2860" spans="1:4" x14ac:dyDescent="0.25">
      <c r="A2860" t="s">
        <v>705</v>
      </c>
      <c r="B2860" t="s">
        <v>559</v>
      </c>
      <c r="C2860" s="2">
        <f>HYPERLINK("https://cao.dolgi.msk.ru/account/1011318991/", 1011318991)</f>
        <v>1011318991</v>
      </c>
      <c r="D2860">
        <v>93701.39</v>
      </c>
    </row>
    <row r="2861" spans="1:4" x14ac:dyDescent="0.25">
      <c r="A2861" t="s">
        <v>705</v>
      </c>
      <c r="B2861" t="s">
        <v>374</v>
      </c>
      <c r="C2861" s="2">
        <f>HYPERLINK("https://cao.dolgi.msk.ru/account/1011319046/", 1011319046)</f>
        <v>1011319046</v>
      </c>
      <c r="D2861">
        <v>124619.95</v>
      </c>
    </row>
    <row r="2862" spans="1:4" x14ac:dyDescent="0.25">
      <c r="A2862" t="s">
        <v>705</v>
      </c>
      <c r="B2862" t="s">
        <v>707</v>
      </c>
      <c r="C2862" s="2">
        <f>HYPERLINK("https://cao.dolgi.msk.ru/account/1011320717/", 1011320717)</f>
        <v>1011320717</v>
      </c>
      <c r="D2862">
        <v>79539.69</v>
      </c>
    </row>
    <row r="2863" spans="1:4" x14ac:dyDescent="0.25">
      <c r="A2863" t="s">
        <v>705</v>
      </c>
      <c r="B2863" t="s">
        <v>449</v>
      </c>
      <c r="C2863" s="2">
        <f>HYPERLINK("https://cao.dolgi.msk.ru/account/1011319089/", 1011319089)</f>
        <v>1011319089</v>
      </c>
      <c r="D2863">
        <v>15739.16</v>
      </c>
    </row>
    <row r="2864" spans="1:4" x14ac:dyDescent="0.25">
      <c r="A2864" t="s">
        <v>705</v>
      </c>
      <c r="B2864" t="s">
        <v>708</v>
      </c>
      <c r="C2864" s="2">
        <f>HYPERLINK("https://cao.dolgi.msk.ru/account/1011319601/", 1011319601)</f>
        <v>1011319601</v>
      </c>
      <c r="D2864">
        <v>116061.83</v>
      </c>
    </row>
    <row r="2865" spans="1:4" x14ac:dyDescent="0.25">
      <c r="A2865" t="s">
        <v>705</v>
      </c>
      <c r="B2865" t="s">
        <v>209</v>
      </c>
      <c r="C2865" s="2">
        <f>HYPERLINK("https://cao.dolgi.msk.ru/account/1011320733/", 1011320733)</f>
        <v>1011320733</v>
      </c>
      <c r="D2865">
        <v>13737.48</v>
      </c>
    </row>
    <row r="2866" spans="1:4" x14ac:dyDescent="0.25">
      <c r="A2866" t="s">
        <v>705</v>
      </c>
      <c r="B2866" t="s">
        <v>709</v>
      </c>
      <c r="C2866" s="2">
        <f>HYPERLINK("https://cao.dolgi.msk.ru/account/1011321277/", 1011321277)</f>
        <v>1011321277</v>
      </c>
      <c r="D2866">
        <v>37729.47</v>
      </c>
    </row>
    <row r="2867" spans="1:4" x14ac:dyDescent="0.25">
      <c r="A2867" t="s">
        <v>705</v>
      </c>
      <c r="B2867" t="s">
        <v>710</v>
      </c>
      <c r="C2867" s="2">
        <f>HYPERLINK("https://cao.dolgi.msk.ru/account/1011319708/", 1011319708)</f>
        <v>1011319708</v>
      </c>
      <c r="D2867">
        <v>47707.02</v>
      </c>
    </row>
    <row r="2868" spans="1:4" x14ac:dyDescent="0.25">
      <c r="A2868" t="s">
        <v>711</v>
      </c>
      <c r="B2868" t="s">
        <v>6</v>
      </c>
      <c r="C2868" s="2">
        <f>HYPERLINK("https://cao.dolgi.msk.ru/account/1011356832/", 1011356832)</f>
        <v>1011356832</v>
      </c>
      <c r="D2868">
        <v>7588.58</v>
      </c>
    </row>
    <row r="2869" spans="1:4" x14ac:dyDescent="0.25">
      <c r="A2869" t="s">
        <v>712</v>
      </c>
      <c r="B2869" t="s">
        <v>53</v>
      </c>
      <c r="C2869" s="2">
        <f>HYPERLINK("https://cao.dolgi.msk.ru/account/1011372197/", 1011372197)</f>
        <v>1011372197</v>
      </c>
      <c r="D2869">
        <v>148409.62</v>
      </c>
    </row>
    <row r="2870" spans="1:4" x14ac:dyDescent="0.25">
      <c r="A2870" t="s">
        <v>712</v>
      </c>
      <c r="B2870" t="s">
        <v>43</v>
      </c>
      <c r="C2870" s="2">
        <f>HYPERLINK("https://cao.dolgi.msk.ru/account/1011372015/", 1011372015)</f>
        <v>1011372015</v>
      </c>
      <c r="D2870">
        <v>23255.56</v>
      </c>
    </row>
    <row r="2871" spans="1:4" x14ac:dyDescent="0.25">
      <c r="A2871" t="s">
        <v>712</v>
      </c>
      <c r="B2871" t="s">
        <v>101</v>
      </c>
      <c r="C2871" s="2">
        <f>HYPERLINK("https://cao.dolgi.msk.ru/account/1011372971/", 1011372971)</f>
        <v>1011372971</v>
      </c>
      <c r="D2871">
        <v>11396.76</v>
      </c>
    </row>
    <row r="2872" spans="1:4" x14ac:dyDescent="0.25">
      <c r="A2872" t="s">
        <v>712</v>
      </c>
      <c r="B2872" t="s">
        <v>120</v>
      </c>
      <c r="C2872" s="2">
        <f>HYPERLINK("https://cao.dolgi.msk.ru/account/1011372875/", 1011372875)</f>
        <v>1011372875</v>
      </c>
      <c r="D2872">
        <v>11616.05</v>
      </c>
    </row>
    <row r="2873" spans="1:4" x14ac:dyDescent="0.25">
      <c r="A2873" t="s">
        <v>712</v>
      </c>
      <c r="B2873" t="s">
        <v>79</v>
      </c>
      <c r="C2873" s="2">
        <f>HYPERLINK("https://cao.dolgi.msk.ru/account/1011372867/", 1011372867)</f>
        <v>1011372867</v>
      </c>
      <c r="D2873">
        <v>6274.41</v>
      </c>
    </row>
    <row r="2874" spans="1:4" x14ac:dyDescent="0.25">
      <c r="A2874" t="s">
        <v>712</v>
      </c>
      <c r="B2874" t="s">
        <v>180</v>
      </c>
      <c r="C2874" s="2">
        <f>HYPERLINK("https://cao.dolgi.msk.ru/account/1011371872/", 1011371872)</f>
        <v>1011371872</v>
      </c>
      <c r="D2874">
        <v>95617.58</v>
      </c>
    </row>
    <row r="2875" spans="1:4" x14ac:dyDescent="0.25">
      <c r="A2875" t="s">
        <v>713</v>
      </c>
      <c r="B2875" t="s">
        <v>46</v>
      </c>
      <c r="C2875" s="2">
        <f>HYPERLINK("https://cao.dolgi.msk.ru/account/1011373675/", 1011373675)</f>
        <v>1011373675</v>
      </c>
      <c r="D2875">
        <v>13798.86</v>
      </c>
    </row>
    <row r="2876" spans="1:4" x14ac:dyDescent="0.25">
      <c r="A2876" t="s">
        <v>713</v>
      </c>
      <c r="B2876" t="s">
        <v>108</v>
      </c>
      <c r="C2876" s="2">
        <f>HYPERLINK("https://cao.dolgi.msk.ru/account/1011373237/", 1011373237)</f>
        <v>1011373237</v>
      </c>
      <c r="D2876">
        <v>5778.13</v>
      </c>
    </row>
    <row r="2877" spans="1:4" x14ac:dyDescent="0.25">
      <c r="A2877" t="s">
        <v>713</v>
      </c>
      <c r="B2877" t="s">
        <v>120</v>
      </c>
      <c r="C2877" s="2">
        <f>HYPERLINK("https://cao.dolgi.msk.ru/account/1011374192/", 1011374192)</f>
        <v>1011374192</v>
      </c>
      <c r="D2877">
        <v>11486.64</v>
      </c>
    </row>
    <row r="2878" spans="1:4" x14ac:dyDescent="0.25">
      <c r="A2878" t="s">
        <v>713</v>
      </c>
      <c r="B2878" t="s">
        <v>188</v>
      </c>
      <c r="C2878" s="2">
        <f>HYPERLINK("https://cao.dolgi.msk.ru/account/1011373405/", 1011373405)</f>
        <v>1011373405</v>
      </c>
      <c r="D2878">
        <v>152119.35</v>
      </c>
    </row>
    <row r="2879" spans="1:4" x14ac:dyDescent="0.25">
      <c r="A2879" t="s">
        <v>713</v>
      </c>
      <c r="B2879" t="s">
        <v>230</v>
      </c>
      <c r="C2879" s="2">
        <f>HYPERLINK("https://cao.dolgi.msk.ru/account/1011374133/", 1011374133)</f>
        <v>1011374133</v>
      </c>
      <c r="D2879">
        <v>9597.64</v>
      </c>
    </row>
    <row r="2880" spans="1:4" x14ac:dyDescent="0.25">
      <c r="A2880" t="s">
        <v>713</v>
      </c>
      <c r="B2880" t="s">
        <v>89</v>
      </c>
      <c r="C2880" s="2">
        <f>HYPERLINK("https://cao.dolgi.msk.ru/account/1011373464/", 1011373464)</f>
        <v>1011373464</v>
      </c>
      <c r="D2880">
        <v>77310.070000000007</v>
      </c>
    </row>
    <row r="2881" spans="1:4" x14ac:dyDescent="0.25">
      <c r="A2881" t="s">
        <v>713</v>
      </c>
      <c r="B2881" t="s">
        <v>57</v>
      </c>
      <c r="C2881" s="2">
        <f>HYPERLINK("https://cao.dolgi.msk.ru/account/1011373472/", 1011373472)</f>
        <v>1011373472</v>
      </c>
      <c r="D2881">
        <v>13558.08</v>
      </c>
    </row>
    <row r="2882" spans="1:4" x14ac:dyDescent="0.25">
      <c r="A2882" t="s">
        <v>713</v>
      </c>
      <c r="B2882" t="s">
        <v>122</v>
      </c>
      <c r="C2882" s="2">
        <f>HYPERLINK("https://cao.dolgi.msk.ru/account/1011374184/", 1011374184)</f>
        <v>1011374184</v>
      </c>
      <c r="D2882">
        <v>76384.240000000005</v>
      </c>
    </row>
    <row r="2883" spans="1:4" x14ac:dyDescent="0.25">
      <c r="A2883" t="s">
        <v>713</v>
      </c>
      <c r="B2883" t="s">
        <v>183</v>
      </c>
      <c r="C2883" s="2">
        <f>HYPERLINK("https://cao.dolgi.msk.ru/account/1011373456/", 1011373456)</f>
        <v>1011373456</v>
      </c>
      <c r="D2883">
        <v>5698.54</v>
      </c>
    </row>
    <row r="2884" spans="1:4" x14ac:dyDescent="0.25">
      <c r="A2884" t="s">
        <v>714</v>
      </c>
      <c r="B2884" t="s">
        <v>39</v>
      </c>
      <c r="C2884" s="2">
        <f>HYPERLINK("https://cao.dolgi.msk.ru/account/1011358002/", 1011358002)</f>
        <v>1011358002</v>
      </c>
      <c r="D2884">
        <v>7676.9</v>
      </c>
    </row>
    <row r="2885" spans="1:4" x14ac:dyDescent="0.25">
      <c r="A2885" t="s">
        <v>714</v>
      </c>
      <c r="B2885" t="s">
        <v>10</v>
      </c>
      <c r="C2885" s="2">
        <f>HYPERLINK("https://cao.dolgi.msk.ru/account/1011357819/", 1011357819)</f>
        <v>1011357819</v>
      </c>
      <c r="D2885">
        <v>19754.05</v>
      </c>
    </row>
    <row r="2886" spans="1:4" x14ac:dyDescent="0.25">
      <c r="A2886" t="s">
        <v>714</v>
      </c>
      <c r="B2886" t="s">
        <v>46</v>
      </c>
      <c r="C2886" s="2">
        <f>HYPERLINK("https://cao.dolgi.msk.ru/account/1011357026/", 1011357026)</f>
        <v>1011357026</v>
      </c>
      <c r="D2886">
        <v>18617.150000000001</v>
      </c>
    </row>
    <row r="2887" spans="1:4" x14ac:dyDescent="0.25">
      <c r="A2887" t="s">
        <v>714</v>
      </c>
      <c r="B2887" t="s">
        <v>23</v>
      </c>
      <c r="C2887" s="2">
        <f>HYPERLINK("https://cao.dolgi.msk.ru/account/1011358176/", 1011358176)</f>
        <v>1011358176</v>
      </c>
      <c r="D2887">
        <v>20383.23</v>
      </c>
    </row>
    <row r="2888" spans="1:4" x14ac:dyDescent="0.25">
      <c r="A2888" t="s">
        <v>714</v>
      </c>
      <c r="B2888" t="s">
        <v>29</v>
      </c>
      <c r="C2888" s="2">
        <f>HYPERLINK("https://cao.dolgi.msk.ru/account/1011358272/", 1011358272)</f>
        <v>1011358272</v>
      </c>
      <c r="D2888">
        <v>7058.92</v>
      </c>
    </row>
    <row r="2889" spans="1:4" x14ac:dyDescent="0.25">
      <c r="A2889" t="s">
        <v>714</v>
      </c>
      <c r="B2889" t="s">
        <v>43</v>
      </c>
      <c r="C2889" s="2">
        <f>HYPERLINK("https://cao.dolgi.msk.ru/account/1011357309/", 1011357309)</f>
        <v>1011357309</v>
      </c>
      <c r="D2889">
        <v>7151.05</v>
      </c>
    </row>
    <row r="2890" spans="1:4" x14ac:dyDescent="0.25">
      <c r="A2890" t="s">
        <v>714</v>
      </c>
      <c r="B2890" t="s">
        <v>101</v>
      </c>
      <c r="C2890" s="2">
        <f>HYPERLINK("https://cao.dolgi.msk.ru/account/1011357659/", 1011357659)</f>
        <v>1011357659</v>
      </c>
      <c r="D2890">
        <v>6790.23</v>
      </c>
    </row>
    <row r="2891" spans="1:4" x14ac:dyDescent="0.25">
      <c r="A2891" t="s">
        <v>714</v>
      </c>
      <c r="B2891" t="s">
        <v>141</v>
      </c>
      <c r="C2891" s="2">
        <f>HYPERLINK("https://cao.dolgi.msk.ru/account/1011357798/", 1011357798)</f>
        <v>1011357798</v>
      </c>
      <c r="D2891">
        <v>7268.8</v>
      </c>
    </row>
    <row r="2892" spans="1:4" x14ac:dyDescent="0.25">
      <c r="A2892" t="s">
        <v>714</v>
      </c>
      <c r="B2892" t="s">
        <v>33</v>
      </c>
      <c r="C2892" s="2">
        <f>HYPERLINK("https://cao.dolgi.msk.ru/account/1011358088/", 1011358088)</f>
        <v>1011358088</v>
      </c>
      <c r="D2892">
        <v>15800.31</v>
      </c>
    </row>
    <row r="2893" spans="1:4" x14ac:dyDescent="0.25">
      <c r="A2893" t="s">
        <v>714</v>
      </c>
      <c r="B2893" t="s">
        <v>129</v>
      </c>
      <c r="C2893" s="2">
        <f>HYPERLINK("https://cao.dolgi.msk.ru/account/1011357472/", 1011357472)</f>
        <v>1011357472</v>
      </c>
      <c r="D2893">
        <v>172317.84</v>
      </c>
    </row>
    <row r="2894" spans="1:4" x14ac:dyDescent="0.25">
      <c r="A2894" t="s">
        <v>714</v>
      </c>
      <c r="B2894" t="s">
        <v>35</v>
      </c>
      <c r="C2894" s="2">
        <f>HYPERLINK("https://cao.dolgi.msk.ru/account/1011357739/", 1011357739)</f>
        <v>1011357739</v>
      </c>
      <c r="D2894">
        <v>5737.27</v>
      </c>
    </row>
    <row r="2895" spans="1:4" x14ac:dyDescent="0.25">
      <c r="A2895" t="s">
        <v>714</v>
      </c>
      <c r="B2895" t="s">
        <v>90</v>
      </c>
      <c r="C2895" s="2">
        <f>HYPERLINK("https://cao.dolgi.msk.ru/account/1011357405/", 1011357405)</f>
        <v>1011357405</v>
      </c>
      <c r="D2895">
        <v>7383.66</v>
      </c>
    </row>
    <row r="2896" spans="1:4" x14ac:dyDescent="0.25">
      <c r="A2896" t="s">
        <v>714</v>
      </c>
      <c r="B2896" t="s">
        <v>240</v>
      </c>
      <c r="C2896" s="2">
        <f>HYPERLINK("https://cao.dolgi.msk.ru/account/1011357878/", 1011357878)</f>
        <v>1011357878</v>
      </c>
      <c r="D2896">
        <v>8155.82</v>
      </c>
    </row>
    <row r="2897" spans="1:4" x14ac:dyDescent="0.25">
      <c r="A2897" t="s">
        <v>714</v>
      </c>
      <c r="B2897" t="s">
        <v>59</v>
      </c>
      <c r="C2897" s="2">
        <f>HYPERLINK("https://cao.dolgi.msk.ru/account/1011357704/", 1011357704)</f>
        <v>1011357704</v>
      </c>
      <c r="D2897">
        <v>5128.34</v>
      </c>
    </row>
    <row r="2898" spans="1:4" x14ac:dyDescent="0.25">
      <c r="A2898" t="s">
        <v>714</v>
      </c>
      <c r="B2898" t="s">
        <v>82</v>
      </c>
      <c r="C2898" s="2">
        <f>HYPERLINK("https://cao.dolgi.msk.ru/account/1011357712/", 1011357712)</f>
        <v>1011357712</v>
      </c>
      <c r="D2898">
        <v>5098.8</v>
      </c>
    </row>
    <row r="2899" spans="1:4" x14ac:dyDescent="0.25">
      <c r="A2899" t="s">
        <v>715</v>
      </c>
      <c r="B2899" t="s">
        <v>17</v>
      </c>
      <c r="C2899" s="2">
        <f>HYPERLINK("https://cao.dolgi.msk.ru/account/1011374694/", 1011374694)</f>
        <v>1011374694</v>
      </c>
      <c r="D2899">
        <v>15063.14</v>
      </c>
    </row>
    <row r="2900" spans="1:4" x14ac:dyDescent="0.25">
      <c r="A2900" t="s">
        <v>715</v>
      </c>
      <c r="B2900" t="s">
        <v>105</v>
      </c>
      <c r="C2900" s="2">
        <f>HYPERLINK("https://cao.dolgi.msk.ru/account/1011375013/", 1011375013)</f>
        <v>1011375013</v>
      </c>
      <c r="D2900">
        <v>15599.71</v>
      </c>
    </row>
    <row r="2901" spans="1:4" x14ac:dyDescent="0.25">
      <c r="A2901" t="s">
        <v>715</v>
      </c>
      <c r="B2901" t="s">
        <v>43</v>
      </c>
      <c r="C2901" s="2">
        <f>HYPERLINK("https://cao.dolgi.msk.ru/account/1011374571/", 1011374571)</f>
        <v>1011374571</v>
      </c>
      <c r="D2901">
        <v>8252.41</v>
      </c>
    </row>
    <row r="2902" spans="1:4" x14ac:dyDescent="0.25">
      <c r="A2902" t="s">
        <v>715</v>
      </c>
      <c r="B2902" t="s">
        <v>128</v>
      </c>
      <c r="C2902" s="2">
        <f>HYPERLINK("https://cao.dolgi.msk.ru/account/1011375259/", 1011375259)</f>
        <v>1011375259</v>
      </c>
      <c r="D2902">
        <v>876660.21</v>
      </c>
    </row>
    <row r="2903" spans="1:4" x14ac:dyDescent="0.25">
      <c r="A2903" t="s">
        <v>715</v>
      </c>
      <c r="B2903" t="s">
        <v>141</v>
      </c>
      <c r="C2903" s="2">
        <f>HYPERLINK("https://cao.dolgi.msk.ru/account/1011374555/", 1011374555)</f>
        <v>1011374555</v>
      </c>
      <c r="D2903">
        <v>34541.75</v>
      </c>
    </row>
    <row r="2904" spans="1:4" x14ac:dyDescent="0.25">
      <c r="A2904" t="s">
        <v>715</v>
      </c>
      <c r="B2904" t="s">
        <v>54</v>
      </c>
      <c r="C2904" s="2">
        <f>HYPERLINK("https://cao.dolgi.msk.ru/account/1011374598/", 1011374598)</f>
        <v>1011374598</v>
      </c>
      <c r="D2904">
        <v>618394.93000000005</v>
      </c>
    </row>
    <row r="2905" spans="1:4" x14ac:dyDescent="0.25">
      <c r="A2905" t="s">
        <v>715</v>
      </c>
      <c r="B2905" t="s">
        <v>134</v>
      </c>
      <c r="C2905" s="2">
        <f>HYPERLINK("https://cao.dolgi.msk.ru/account/1011374723/", 1011374723)</f>
        <v>1011374723</v>
      </c>
      <c r="D2905">
        <v>4529.08</v>
      </c>
    </row>
    <row r="2906" spans="1:4" x14ac:dyDescent="0.25">
      <c r="A2906" t="s">
        <v>715</v>
      </c>
      <c r="B2906" t="s">
        <v>192</v>
      </c>
      <c r="C2906" s="2">
        <f>HYPERLINK("https://cao.dolgi.msk.ru/account/1011375523/", 1011375523)</f>
        <v>1011375523</v>
      </c>
      <c r="D2906">
        <v>5031.5200000000004</v>
      </c>
    </row>
    <row r="2907" spans="1:4" x14ac:dyDescent="0.25">
      <c r="A2907" t="s">
        <v>715</v>
      </c>
      <c r="B2907" t="s">
        <v>169</v>
      </c>
      <c r="C2907" s="2">
        <f>HYPERLINK("https://cao.dolgi.msk.ru/account/1011375371/", 1011375371)</f>
        <v>1011375371</v>
      </c>
      <c r="D2907">
        <v>13192.98</v>
      </c>
    </row>
    <row r="2908" spans="1:4" x14ac:dyDescent="0.25">
      <c r="A2908" t="s">
        <v>715</v>
      </c>
      <c r="B2908" t="s">
        <v>113</v>
      </c>
      <c r="C2908" s="2">
        <f>HYPERLINK("https://cao.dolgi.msk.ru/account/1011375611/", 1011375611)</f>
        <v>1011375611</v>
      </c>
      <c r="D2908">
        <v>18219.73</v>
      </c>
    </row>
    <row r="2909" spans="1:4" x14ac:dyDescent="0.25">
      <c r="A2909" t="s">
        <v>715</v>
      </c>
      <c r="B2909" t="s">
        <v>183</v>
      </c>
      <c r="C2909" s="2">
        <f>HYPERLINK("https://cao.dolgi.msk.ru/account/1011375638/", 1011375638)</f>
        <v>1011375638</v>
      </c>
      <c r="D2909">
        <v>7612.93</v>
      </c>
    </row>
    <row r="2910" spans="1:4" x14ac:dyDescent="0.25">
      <c r="A2910" t="s">
        <v>716</v>
      </c>
      <c r="B2910" t="s">
        <v>65</v>
      </c>
      <c r="C2910" s="2">
        <f>HYPERLINK("https://cao.dolgi.msk.ru/account/1011451143/", 1011451143)</f>
        <v>1011451143</v>
      </c>
      <c r="D2910">
        <v>14001.2</v>
      </c>
    </row>
    <row r="2911" spans="1:4" x14ac:dyDescent="0.25">
      <c r="A2911" t="s">
        <v>716</v>
      </c>
      <c r="B2911" t="s">
        <v>28</v>
      </c>
      <c r="C2911" s="2">
        <f>HYPERLINK("https://cao.dolgi.msk.ru/account/1011450423/", 1011450423)</f>
        <v>1011450423</v>
      </c>
      <c r="D2911">
        <v>6903.43</v>
      </c>
    </row>
    <row r="2912" spans="1:4" x14ac:dyDescent="0.25">
      <c r="A2912" t="s">
        <v>716</v>
      </c>
      <c r="B2912" t="s">
        <v>16</v>
      </c>
      <c r="C2912" s="2">
        <f>HYPERLINK("https://cao.dolgi.msk.ru/account/1011450749/", 1011450749)</f>
        <v>1011450749</v>
      </c>
      <c r="D2912">
        <v>8516.48</v>
      </c>
    </row>
    <row r="2913" spans="1:4" x14ac:dyDescent="0.25">
      <c r="A2913" t="s">
        <v>716</v>
      </c>
      <c r="B2913" t="s">
        <v>19</v>
      </c>
      <c r="C2913" s="2">
        <f>HYPERLINK("https://cao.dolgi.msk.ru/account/1011539081/", 1011539081)</f>
        <v>1011539081</v>
      </c>
      <c r="D2913">
        <v>4385.9399999999996</v>
      </c>
    </row>
    <row r="2914" spans="1:4" x14ac:dyDescent="0.25">
      <c r="A2914" t="s">
        <v>716</v>
      </c>
      <c r="B2914" t="s">
        <v>26</v>
      </c>
      <c r="C2914" s="2">
        <f>HYPERLINK("https://cao.dolgi.msk.ru/account/1011450685/", 1011450685)</f>
        <v>1011450685</v>
      </c>
      <c r="D2914">
        <v>85083.02</v>
      </c>
    </row>
    <row r="2915" spans="1:4" x14ac:dyDescent="0.25">
      <c r="A2915" t="s">
        <v>716</v>
      </c>
      <c r="B2915" t="s">
        <v>106</v>
      </c>
      <c r="C2915" s="2">
        <f>HYPERLINK("https://cao.dolgi.msk.ru/account/1011451418/", 1011451418)</f>
        <v>1011451418</v>
      </c>
      <c r="D2915">
        <v>5652.14</v>
      </c>
    </row>
    <row r="2916" spans="1:4" x14ac:dyDescent="0.25">
      <c r="A2916" t="s">
        <v>716</v>
      </c>
      <c r="B2916" t="s">
        <v>42</v>
      </c>
      <c r="C2916" s="2">
        <f>HYPERLINK("https://cao.dolgi.msk.ru/account/1011450538/", 1011450538)</f>
        <v>1011450538</v>
      </c>
      <c r="D2916">
        <v>15960.03</v>
      </c>
    </row>
    <row r="2917" spans="1:4" x14ac:dyDescent="0.25">
      <c r="A2917" t="s">
        <v>716</v>
      </c>
      <c r="B2917" t="s">
        <v>42</v>
      </c>
      <c r="C2917" s="2">
        <f>HYPERLINK("https://cao.dolgi.msk.ru/account/1011451004/", 1011451004)</f>
        <v>1011451004</v>
      </c>
      <c r="D2917">
        <v>7026.8</v>
      </c>
    </row>
    <row r="2918" spans="1:4" x14ac:dyDescent="0.25">
      <c r="A2918" t="s">
        <v>716</v>
      </c>
      <c r="B2918" t="s">
        <v>119</v>
      </c>
      <c r="C2918" s="2">
        <f>HYPERLINK("https://cao.dolgi.msk.ru/account/1011450271/", 1011450271)</f>
        <v>1011450271</v>
      </c>
      <c r="D2918">
        <v>6696.62</v>
      </c>
    </row>
    <row r="2919" spans="1:4" x14ac:dyDescent="0.25">
      <c r="A2919" t="s">
        <v>716</v>
      </c>
      <c r="B2919" t="s">
        <v>158</v>
      </c>
      <c r="C2919" s="2">
        <f>HYPERLINK("https://cao.dolgi.msk.ru/account/1011451215/", 1011451215)</f>
        <v>1011451215</v>
      </c>
      <c r="D2919">
        <v>29872.92</v>
      </c>
    </row>
    <row r="2920" spans="1:4" x14ac:dyDescent="0.25">
      <c r="A2920" t="s">
        <v>716</v>
      </c>
      <c r="B2920" t="s">
        <v>342</v>
      </c>
      <c r="C2920" s="2">
        <f>HYPERLINK("https://cao.dolgi.msk.ru/account/1011450554/", 1011450554)</f>
        <v>1011450554</v>
      </c>
      <c r="D2920">
        <v>15879.32</v>
      </c>
    </row>
    <row r="2921" spans="1:4" x14ac:dyDescent="0.25">
      <c r="A2921" t="s">
        <v>716</v>
      </c>
      <c r="B2921" t="s">
        <v>89</v>
      </c>
      <c r="C2921" s="2">
        <f>HYPERLINK("https://cao.dolgi.msk.ru/account/1011450407/", 1011450407)</f>
        <v>1011450407</v>
      </c>
      <c r="D2921">
        <v>431412.96</v>
      </c>
    </row>
    <row r="2922" spans="1:4" x14ac:dyDescent="0.25">
      <c r="A2922" t="s">
        <v>716</v>
      </c>
      <c r="B2922" t="s">
        <v>169</v>
      </c>
      <c r="C2922" s="2">
        <f>HYPERLINK("https://cao.dolgi.msk.ru/account/1011450677/", 1011450677)</f>
        <v>1011450677</v>
      </c>
      <c r="D2922">
        <v>53653.11</v>
      </c>
    </row>
    <row r="2923" spans="1:4" x14ac:dyDescent="0.25">
      <c r="A2923" t="s">
        <v>716</v>
      </c>
      <c r="B2923" t="s">
        <v>173</v>
      </c>
      <c r="C2923" s="2">
        <f>HYPERLINK("https://cao.dolgi.msk.ru/account/1011450503/", 1011450503)</f>
        <v>1011450503</v>
      </c>
      <c r="D2923">
        <v>9233.11</v>
      </c>
    </row>
    <row r="2924" spans="1:4" x14ac:dyDescent="0.25">
      <c r="A2924" t="s">
        <v>716</v>
      </c>
      <c r="B2924" t="s">
        <v>97</v>
      </c>
      <c r="C2924" s="2">
        <f>HYPERLINK("https://cao.dolgi.msk.ru/account/1011451186/", 1011451186)</f>
        <v>1011451186</v>
      </c>
      <c r="D2924">
        <v>295175.76</v>
      </c>
    </row>
    <row r="2925" spans="1:4" x14ac:dyDescent="0.25">
      <c r="A2925" t="s">
        <v>717</v>
      </c>
      <c r="B2925" t="s">
        <v>16</v>
      </c>
      <c r="C2925" s="2">
        <f>HYPERLINK("https://cao.dolgi.msk.ru/account/1010555493/", 1010555493)</f>
        <v>1010555493</v>
      </c>
      <c r="D2925">
        <v>4512.33</v>
      </c>
    </row>
    <row r="2926" spans="1:4" x14ac:dyDescent="0.25">
      <c r="A2926" t="s">
        <v>718</v>
      </c>
      <c r="B2926" t="s">
        <v>105</v>
      </c>
      <c r="C2926" s="2">
        <f>HYPERLINK("https://cao.dolgi.msk.ru/account/1011482572/", 1011482572)</f>
        <v>1011482572</v>
      </c>
      <c r="D2926">
        <v>8512.2199999999993</v>
      </c>
    </row>
    <row r="2927" spans="1:4" x14ac:dyDescent="0.25">
      <c r="A2927" t="s">
        <v>718</v>
      </c>
      <c r="B2927" t="s">
        <v>31</v>
      </c>
      <c r="C2927" s="2">
        <f>HYPERLINK("https://cao.dolgi.msk.ru/account/1011482644/", 1011482644)</f>
        <v>1011482644</v>
      </c>
      <c r="D2927">
        <v>32929.08</v>
      </c>
    </row>
    <row r="2928" spans="1:4" x14ac:dyDescent="0.25">
      <c r="A2928" t="s">
        <v>718</v>
      </c>
      <c r="B2928" t="s">
        <v>43</v>
      </c>
      <c r="C2928" s="2">
        <f>HYPERLINK("https://cao.dolgi.msk.ru/account/1011482556/", 1011482556)</f>
        <v>1011482556</v>
      </c>
      <c r="D2928">
        <v>6337.54</v>
      </c>
    </row>
    <row r="2929" spans="1:4" x14ac:dyDescent="0.25">
      <c r="A2929" t="s">
        <v>718</v>
      </c>
      <c r="B2929" t="s">
        <v>44</v>
      </c>
      <c r="C2929" s="2">
        <f>HYPERLINK("https://cao.dolgi.msk.ru/account/1011482484/", 1011482484)</f>
        <v>1011482484</v>
      </c>
      <c r="D2929">
        <v>8703</v>
      </c>
    </row>
    <row r="2930" spans="1:4" x14ac:dyDescent="0.25">
      <c r="A2930" t="s">
        <v>718</v>
      </c>
      <c r="B2930" t="s">
        <v>86</v>
      </c>
      <c r="C2930" s="2">
        <f>HYPERLINK("https://cao.dolgi.msk.ru/account/1011482441/", 1011482441)</f>
        <v>1011482441</v>
      </c>
      <c r="D2930">
        <v>12353.09</v>
      </c>
    </row>
    <row r="2931" spans="1:4" x14ac:dyDescent="0.25">
      <c r="A2931" t="s">
        <v>718</v>
      </c>
      <c r="B2931" t="s">
        <v>101</v>
      </c>
      <c r="C2931" s="2">
        <f>HYPERLINK("https://cao.dolgi.msk.ru/account/1011482599/", 1011482599)</f>
        <v>1011482599</v>
      </c>
      <c r="D2931">
        <v>278262.5</v>
      </c>
    </row>
    <row r="2932" spans="1:4" x14ac:dyDescent="0.25">
      <c r="A2932" t="s">
        <v>719</v>
      </c>
      <c r="B2932" t="s">
        <v>14</v>
      </c>
      <c r="C2932" s="2">
        <f>HYPERLINK("https://cao.dolgi.msk.ru/account/1011218448/", 1011218448)</f>
        <v>1011218448</v>
      </c>
      <c r="D2932">
        <v>16090.55</v>
      </c>
    </row>
    <row r="2933" spans="1:4" x14ac:dyDescent="0.25">
      <c r="A2933" t="s">
        <v>720</v>
      </c>
      <c r="B2933" t="s">
        <v>14</v>
      </c>
      <c r="C2933" s="2">
        <f>HYPERLINK("https://cao.dolgi.msk.ru/account/1011331539/", 1011331539)</f>
        <v>1011331539</v>
      </c>
      <c r="D2933">
        <v>2964.6</v>
      </c>
    </row>
    <row r="2934" spans="1:4" x14ac:dyDescent="0.25">
      <c r="A2934" t="s">
        <v>720</v>
      </c>
      <c r="B2934" t="s">
        <v>14</v>
      </c>
      <c r="C2934" s="2">
        <f>HYPERLINK("https://cao.dolgi.msk.ru/account/1011331547/", 1011331547)</f>
        <v>1011331547</v>
      </c>
      <c r="D2934">
        <v>173110.8</v>
      </c>
    </row>
    <row r="2935" spans="1:4" x14ac:dyDescent="0.25">
      <c r="A2935" t="s">
        <v>720</v>
      </c>
      <c r="B2935" t="s">
        <v>65</v>
      </c>
      <c r="C2935" s="2">
        <f>HYPERLINK("https://cao.dolgi.msk.ru/account/1011331491/", 1011331491)</f>
        <v>1011331491</v>
      </c>
      <c r="D2935">
        <v>47380.72</v>
      </c>
    </row>
    <row r="2936" spans="1:4" x14ac:dyDescent="0.25">
      <c r="A2936" t="s">
        <v>720</v>
      </c>
      <c r="B2936" t="s">
        <v>9</v>
      </c>
      <c r="C2936" s="2">
        <f>HYPERLINK("https://cao.dolgi.msk.ru/account/1011331563/", 1011331563)</f>
        <v>1011331563</v>
      </c>
      <c r="D2936">
        <v>118598.37</v>
      </c>
    </row>
    <row r="2937" spans="1:4" x14ac:dyDescent="0.25">
      <c r="A2937" t="s">
        <v>721</v>
      </c>
      <c r="B2937" t="s">
        <v>16</v>
      </c>
      <c r="C2937" s="2">
        <f>HYPERLINK("https://cao.dolgi.msk.ru/account/1011504399/", 1011504399)</f>
        <v>1011504399</v>
      </c>
      <c r="D2937">
        <v>15892.47</v>
      </c>
    </row>
    <row r="2938" spans="1:4" x14ac:dyDescent="0.25">
      <c r="A2938" t="s">
        <v>721</v>
      </c>
      <c r="B2938" t="s">
        <v>46</v>
      </c>
      <c r="C2938" s="2">
        <f>HYPERLINK("https://cao.dolgi.msk.ru/account/1011504372/", 1011504372)</f>
        <v>1011504372</v>
      </c>
      <c r="D2938">
        <v>24976.19</v>
      </c>
    </row>
    <row r="2939" spans="1:4" x14ac:dyDescent="0.25">
      <c r="A2939" t="s">
        <v>722</v>
      </c>
      <c r="B2939" t="s">
        <v>9</v>
      </c>
      <c r="C2939" s="2">
        <f>HYPERLINK("https://cao.dolgi.msk.ru/account/1011377465/", 1011377465)</f>
        <v>1011377465</v>
      </c>
      <c r="D2939">
        <v>217642.39</v>
      </c>
    </row>
    <row r="2940" spans="1:4" x14ac:dyDescent="0.25">
      <c r="A2940" t="s">
        <v>723</v>
      </c>
      <c r="B2940" t="s">
        <v>14</v>
      </c>
      <c r="C2940" s="2">
        <f>HYPERLINK("https://cao.dolgi.msk.ru/account/1011448112/", 1011448112)</f>
        <v>1011448112</v>
      </c>
      <c r="D2940">
        <v>22021.71</v>
      </c>
    </row>
    <row r="2941" spans="1:4" x14ac:dyDescent="0.25">
      <c r="A2941" t="s">
        <v>724</v>
      </c>
      <c r="B2941" t="s">
        <v>34</v>
      </c>
      <c r="C2941" s="2">
        <f>HYPERLINK("https://cao.dolgi.msk.ru/account/1011343695/", 1011343695)</f>
        <v>1011343695</v>
      </c>
      <c r="D2941">
        <v>7828.91</v>
      </c>
    </row>
    <row r="2942" spans="1:4" x14ac:dyDescent="0.25">
      <c r="A2942" t="s">
        <v>724</v>
      </c>
      <c r="B2942" t="s">
        <v>76</v>
      </c>
      <c r="C2942" s="2">
        <f>HYPERLINK("https://cao.dolgi.msk.ru/account/1011344014/", 1011344014)</f>
        <v>1011344014</v>
      </c>
      <c r="D2942">
        <v>15592.11</v>
      </c>
    </row>
    <row r="2943" spans="1:4" x14ac:dyDescent="0.25">
      <c r="A2943" t="s">
        <v>724</v>
      </c>
      <c r="B2943" t="s">
        <v>10</v>
      </c>
      <c r="C2943" s="2">
        <f>HYPERLINK("https://cao.dolgi.msk.ru/account/1011344292/", 1011344292)</f>
        <v>1011344292</v>
      </c>
      <c r="D2943">
        <v>24790.639999999999</v>
      </c>
    </row>
    <row r="2944" spans="1:4" x14ac:dyDescent="0.25">
      <c r="A2944" t="s">
        <v>724</v>
      </c>
      <c r="B2944" t="s">
        <v>43</v>
      </c>
      <c r="C2944" s="2">
        <f>HYPERLINK("https://cao.dolgi.msk.ru/account/1011344225/", 1011344225)</f>
        <v>1011344225</v>
      </c>
      <c r="D2944">
        <v>188833.53</v>
      </c>
    </row>
    <row r="2945" spans="1:4" x14ac:dyDescent="0.25">
      <c r="A2945" t="s">
        <v>724</v>
      </c>
      <c r="B2945" t="s">
        <v>128</v>
      </c>
      <c r="C2945" s="2">
        <f>HYPERLINK("https://cao.dolgi.msk.ru/account/1011343708/", 1011343708)</f>
        <v>1011343708</v>
      </c>
      <c r="D2945">
        <v>30949.05</v>
      </c>
    </row>
    <row r="2946" spans="1:4" x14ac:dyDescent="0.25">
      <c r="A2946" t="s">
        <v>724</v>
      </c>
      <c r="B2946" t="s">
        <v>88</v>
      </c>
      <c r="C2946" s="2">
        <f>HYPERLINK("https://cao.dolgi.msk.ru/account/1011344081/", 1011344081)</f>
        <v>1011344081</v>
      </c>
      <c r="D2946">
        <v>9697.89</v>
      </c>
    </row>
    <row r="2947" spans="1:4" x14ac:dyDescent="0.25">
      <c r="A2947" t="s">
        <v>724</v>
      </c>
      <c r="B2947" t="s">
        <v>121</v>
      </c>
      <c r="C2947" s="2">
        <f>HYPERLINK("https://cao.dolgi.msk.ru/account/1011344188/", 1011344188)</f>
        <v>1011344188</v>
      </c>
      <c r="D2947">
        <v>4389.57</v>
      </c>
    </row>
    <row r="2948" spans="1:4" x14ac:dyDescent="0.25">
      <c r="A2948" t="s">
        <v>724</v>
      </c>
      <c r="B2948" t="s">
        <v>38</v>
      </c>
      <c r="C2948" s="2">
        <f>HYPERLINK("https://cao.dolgi.msk.ru/account/1011343871/", 1011343871)</f>
        <v>1011343871</v>
      </c>
      <c r="D2948">
        <v>17904.18</v>
      </c>
    </row>
    <row r="2949" spans="1:4" x14ac:dyDescent="0.25">
      <c r="A2949" t="s">
        <v>725</v>
      </c>
      <c r="B2949" t="s">
        <v>9</v>
      </c>
      <c r="C2949" s="2">
        <f>HYPERLINK("https://cao.dolgi.msk.ru/account/1011503337/", 1011503337)</f>
        <v>1011503337</v>
      </c>
      <c r="D2949">
        <v>529877.04</v>
      </c>
    </row>
    <row r="2950" spans="1:4" x14ac:dyDescent="0.25">
      <c r="A2950" t="s">
        <v>725</v>
      </c>
      <c r="B2950" t="s">
        <v>10</v>
      </c>
      <c r="C2950" s="2">
        <f>HYPERLINK("https://cao.dolgi.msk.ru/account/1011503134/", 1011503134)</f>
        <v>1011503134</v>
      </c>
      <c r="D2950">
        <v>14311.71</v>
      </c>
    </row>
    <row r="2951" spans="1:4" x14ac:dyDescent="0.25">
      <c r="A2951" t="s">
        <v>725</v>
      </c>
      <c r="B2951" t="s">
        <v>17</v>
      </c>
      <c r="C2951" s="2">
        <f>HYPERLINK("https://cao.dolgi.msk.ru/account/1011503142/", 1011503142)</f>
        <v>1011503142</v>
      </c>
      <c r="D2951">
        <v>6544.25</v>
      </c>
    </row>
    <row r="2952" spans="1:4" x14ac:dyDescent="0.25">
      <c r="A2952" t="s">
        <v>725</v>
      </c>
      <c r="B2952" t="s">
        <v>23</v>
      </c>
      <c r="C2952" s="2">
        <f>HYPERLINK("https://cao.dolgi.msk.ru/account/1011502908/", 1011502908)</f>
        <v>1011502908</v>
      </c>
      <c r="D2952">
        <v>13732.77</v>
      </c>
    </row>
    <row r="2953" spans="1:4" x14ac:dyDescent="0.25">
      <c r="A2953" t="s">
        <v>725</v>
      </c>
      <c r="B2953" t="s">
        <v>29</v>
      </c>
      <c r="C2953" s="2">
        <f>HYPERLINK("https://cao.dolgi.msk.ru/account/1011503257/", 1011503257)</f>
        <v>1011503257</v>
      </c>
      <c r="D2953">
        <v>8698.35</v>
      </c>
    </row>
    <row r="2954" spans="1:4" x14ac:dyDescent="0.25">
      <c r="A2954" t="s">
        <v>725</v>
      </c>
      <c r="B2954" t="s">
        <v>30</v>
      </c>
      <c r="C2954" s="2">
        <f>HYPERLINK("https://cao.dolgi.msk.ru/account/1011502991/", 1011502991)</f>
        <v>1011502991</v>
      </c>
      <c r="D2954">
        <v>5068.8500000000004</v>
      </c>
    </row>
    <row r="2955" spans="1:4" x14ac:dyDescent="0.25">
      <c r="A2955" t="s">
        <v>725</v>
      </c>
      <c r="B2955" t="s">
        <v>50</v>
      </c>
      <c r="C2955" s="2">
        <f>HYPERLINK("https://cao.dolgi.msk.ru/account/1011503003/", 1011503003)</f>
        <v>1011503003</v>
      </c>
      <c r="D2955">
        <v>459339.64</v>
      </c>
    </row>
    <row r="2956" spans="1:4" x14ac:dyDescent="0.25">
      <c r="A2956" t="s">
        <v>725</v>
      </c>
      <c r="B2956" t="s">
        <v>53</v>
      </c>
      <c r="C2956" s="2">
        <f>HYPERLINK("https://cao.dolgi.msk.ru/account/1011503329/", 1011503329)</f>
        <v>1011503329</v>
      </c>
      <c r="D2956">
        <v>594295.47</v>
      </c>
    </row>
    <row r="2957" spans="1:4" x14ac:dyDescent="0.25">
      <c r="A2957" t="s">
        <v>725</v>
      </c>
      <c r="B2957" t="s">
        <v>31</v>
      </c>
      <c r="C2957" s="2">
        <f>HYPERLINK("https://cao.dolgi.msk.ru/account/1011503062/", 1011503062)</f>
        <v>1011503062</v>
      </c>
      <c r="D2957">
        <v>9004.34</v>
      </c>
    </row>
    <row r="2958" spans="1:4" x14ac:dyDescent="0.25">
      <c r="A2958" t="s">
        <v>726</v>
      </c>
      <c r="B2958" t="s">
        <v>65</v>
      </c>
      <c r="C2958" s="2">
        <f>HYPERLINK("https://cao.dolgi.msk.ru/account/1011377692/", 1011377692)</f>
        <v>1011377692</v>
      </c>
      <c r="D2958">
        <v>9040.69</v>
      </c>
    </row>
    <row r="2959" spans="1:4" x14ac:dyDescent="0.25">
      <c r="A2959" t="s">
        <v>726</v>
      </c>
      <c r="B2959" t="s">
        <v>28</v>
      </c>
      <c r="C2959" s="2">
        <f>HYPERLINK("https://cao.dolgi.msk.ru/account/1011377625/", 1011377625)</f>
        <v>1011377625</v>
      </c>
      <c r="D2959">
        <v>14394.86</v>
      </c>
    </row>
    <row r="2960" spans="1:4" x14ac:dyDescent="0.25">
      <c r="A2960" t="s">
        <v>726</v>
      </c>
      <c r="B2960" t="s">
        <v>16</v>
      </c>
      <c r="C2960" s="2">
        <f>HYPERLINK("https://cao.dolgi.msk.ru/account/1011377588/", 1011377588)</f>
        <v>1011377588</v>
      </c>
      <c r="D2960">
        <v>5451.27</v>
      </c>
    </row>
    <row r="2961" spans="1:4" x14ac:dyDescent="0.25">
      <c r="A2961" t="s">
        <v>726</v>
      </c>
      <c r="B2961" t="s">
        <v>16</v>
      </c>
      <c r="C2961" s="2">
        <f>HYPERLINK("https://cao.dolgi.msk.ru/account/1011377668/", 1011377668)</f>
        <v>1011377668</v>
      </c>
      <c r="D2961">
        <v>5775.27</v>
      </c>
    </row>
    <row r="2962" spans="1:4" x14ac:dyDescent="0.25">
      <c r="A2962" t="s">
        <v>726</v>
      </c>
      <c r="B2962" t="s">
        <v>46</v>
      </c>
      <c r="C2962" s="2">
        <f>HYPERLINK("https://cao.dolgi.msk.ru/account/1011377721/", 1011377721)</f>
        <v>1011377721</v>
      </c>
      <c r="D2962">
        <v>18945.009999999998</v>
      </c>
    </row>
    <row r="2963" spans="1:4" x14ac:dyDescent="0.25">
      <c r="A2963" t="s">
        <v>727</v>
      </c>
      <c r="B2963" t="s">
        <v>76</v>
      </c>
      <c r="C2963" s="2">
        <f>HYPERLINK("https://cao.dolgi.msk.ru/account/1011456681/", 1011456681)</f>
        <v>1011456681</v>
      </c>
      <c r="D2963">
        <v>18880.28</v>
      </c>
    </row>
    <row r="2964" spans="1:4" x14ac:dyDescent="0.25">
      <c r="A2964" t="s">
        <v>727</v>
      </c>
      <c r="B2964" t="s">
        <v>19</v>
      </c>
      <c r="C2964" s="2">
        <f>HYPERLINK("https://cao.dolgi.msk.ru/account/1011456614/", 1011456614)</f>
        <v>1011456614</v>
      </c>
      <c r="D2964">
        <v>10997.29</v>
      </c>
    </row>
    <row r="2965" spans="1:4" x14ac:dyDescent="0.25">
      <c r="A2965" t="s">
        <v>727</v>
      </c>
      <c r="B2965" t="s">
        <v>30</v>
      </c>
      <c r="C2965" s="2">
        <f>HYPERLINK("https://cao.dolgi.msk.ru/account/1011456366/", 1011456366)</f>
        <v>1011456366</v>
      </c>
      <c r="D2965">
        <v>6806.88</v>
      </c>
    </row>
    <row r="2966" spans="1:4" x14ac:dyDescent="0.25">
      <c r="A2966" t="s">
        <v>727</v>
      </c>
      <c r="B2966" t="s">
        <v>49</v>
      </c>
      <c r="C2966" s="2">
        <f>HYPERLINK("https://cao.dolgi.msk.ru/account/1011456446/", 1011456446)</f>
        <v>1011456446</v>
      </c>
      <c r="D2966">
        <v>12400.21</v>
      </c>
    </row>
    <row r="2967" spans="1:4" x14ac:dyDescent="0.25">
      <c r="A2967" t="s">
        <v>727</v>
      </c>
      <c r="B2967" t="s">
        <v>119</v>
      </c>
      <c r="C2967" s="2">
        <f>HYPERLINK("https://cao.dolgi.msk.ru/account/1011457051/", 1011457051)</f>
        <v>1011457051</v>
      </c>
      <c r="D2967">
        <v>7759.04</v>
      </c>
    </row>
    <row r="2968" spans="1:4" x14ac:dyDescent="0.25">
      <c r="A2968" t="s">
        <v>727</v>
      </c>
      <c r="B2968" t="s">
        <v>128</v>
      </c>
      <c r="C2968" s="2">
        <f>HYPERLINK("https://cao.dolgi.msk.ru/account/1011456809/", 1011456809)</f>
        <v>1011456809</v>
      </c>
      <c r="D2968">
        <v>7904.43</v>
      </c>
    </row>
    <row r="2969" spans="1:4" x14ac:dyDescent="0.25">
      <c r="A2969" t="s">
        <v>727</v>
      </c>
      <c r="B2969" t="s">
        <v>168</v>
      </c>
      <c r="C2969" s="2">
        <f>HYPERLINK("https://cao.dolgi.msk.ru/account/1011456323/", 1011456323)</f>
        <v>1011456323</v>
      </c>
      <c r="D2969">
        <v>11016.2</v>
      </c>
    </row>
    <row r="2970" spans="1:4" x14ac:dyDescent="0.25">
      <c r="A2970" t="s">
        <v>727</v>
      </c>
      <c r="B2970" t="s">
        <v>283</v>
      </c>
      <c r="C2970" s="2">
        <f>HYPERLINK("https://cao.dolgi.msk.ru/account/1011457086/", 1011457086)</f>
        <v>1011457086</v>
      </c>
      <c r="D2970">
        <v>10872.06</v>
      </c>
    </row>
    <row r="2971" spans="1:4" x14ac:dyDescent="0.25">
      <c r="A2971" t="s">
        <v>727</v>
      </c>
      <c r="B2971" t="s">
        <v>110</v>
      </c>
      <c r="C2971" s="2">
        <f>HYPERLINK("https://cao.dolgi.msk.ru/account/1011456876/", 1011456876)</f>
        <v>1011456876</v>
      </c>
      <c r="D2971">
        <v>9183.6200000000008</v>
      </c>
    </row>
    <row r="2972" spans="1:4" x14ac:dyDescent="0.25">
      <c r="A2972" t="s">
        <v>727</v>
      </c>
      <c r="B2972" t="s">
        <v>111</v>
      </c>
      <c r="C2972" s="2">
        <f>HYPERLINK("https://cao.dolgi.msk.ru/account/1011456462/", 1011456462)</f>
        <v>1011456462</v>
      </c>
      <c r="D2972">
        <v>15975.57</v>
      </c>
    </row>
    <row r="2973" spans="1:4" x14ac:dyDescent="0.25">
      <c r="A2973" t="s">
        <v>727</v>
      </c>
      <c r="B2973" t="s">
        <v>284</v>
      </c>
      <c r="C2973" s="2">
        <f>HYPERLINK("https://cao.dolgi.msk.ru/account/1011456454/", 1011456454)</f>
        <v>1011456454</v>
      </c>
      <c r="D2973">
        <v>17760.97</v>
      </c>
    </row>
    <row r="2974" spans="1:4" x14ac:dyDescent="0.25">
      <c r="A2974" t="s">
        <v>727</v>
      </c>
      <c r="B2974" t="s">
        <v>89</v>
      </c>
      <c r="C2974" s="2">
        <f>HYPERLINK("https://cao.dolgi.msk.ru/account/1011456665/", 1011456665)</f>
        <v>1011456665</v>
      </c>
      <c r="D2974">
        <v>11770.51</v>
      </c>
    </row>
    <row r="2975" spans="1:4" x14ac:dyDescent="0.25">
      <c r="A2975" t="s">
        <v>727</v>
      </c>
      <c r="B2975" t="s">
        <v>192</v>
      </c>
      <c r="C2975" s="2">
        <f>HYPERLINK("https://cao.dolgi.msk.ru/account/1011456964/", 1011456964)</f>
        <v>1011456964</v>
      </c>
      <c r="D2975">
        <v>4432.82</v>
      </c>
    </row>
    <row r="2976" spans="1:4" x14ac:dyDescent="0.25">
      <c r="A2976" t="s">
        <v>728</v>
      </c>
      <c r="B2976" t="s">
        <v>105</v>
      </c>
      <c r="C2976" s="2">
        <f>HYPERLINK("https://cao.dolgi.msk.ru/account/1011482839/", 1011482839)</f>
        <v>1011482839</v>
      </c>
      <c r="D2976">
        <v>9871.89</v>
      </c>
    </row>
    <row r="2977" spans="1:4" x14ac:dyDescent="0.25">
      <c r="A2977" t="s">
        <v>729</v>
      </c>
      <c r="B2977" t="s">
        <v>76</v>
      </c>
      <c r="C2977" s="2">
        <f>HYPERLINK("https://cao.dolgi.msk.ru/account/1011377844/", 1011377844)</f>
        <v>1011377844</v>
      </c>
      <c r="D2977">
        <v>40198.199999999997</v>
      </c>
    </row>
    <row r="2978" spans="1:4" x14ac:dyDescent="0.25">
      <c r="A2978" t="s">
        <v>730</v>
      </c>
      <c r="B2978" t="s">
        <v>39</v>
      </c>
      <c r="C2978" s="2">
        <f>HYPERLINK("https://cao.dolgi.msk.ru/account/1011483241/", 1011483241)</f>
        <v>1011483241</v>
      </c>
      <c r="D2978">
        <v>18485.21</v>
      </c>
    </row>
    <row r="2979" spans="1:4" x14ac:dyDescent="0.25">
      <c r="A2979" t="s">
        <v>730</v>
      </c>
      <c r="B2979" t="s">
        <v>41</v>
      </c>
      <c r="C2979" s="2">
        <f>HYPERLINK("https://cao.dolgi.msk.ru/account/1011483196/", 1011483196)</f>
        <v>1011483196</v>
      </c>
      <c r="D2979">
        <v>19338.240000000002</v>
      </c>
    </row>
    <row r="2980" spans="1:4" x14ac:dyDescent="0.25">
      <c r="A2980" t="s">
        <v>731</v>
      </c>
      <c r="B2980" t="s">
        <v>65</v>
      </c>
      <c r="C2980" s="2">
        <f>HYPERLINK("https://cao.dolgi.msk.ru/account/1011500515/", 1011500515)</f>
        <v>1011500515</v>
      </c>
      <c r="D2980">
        <v>33479.64</v>
      </c>
    </row>
    <row r="2981" spans="1:4" x14ac:dyDescent="0.25">
      <c r="A2981" t="s">
        <v>731</v>
      </c>
      <c r="B2981" t="s">
        <v>76</v>
      </c>
      <c r="C2981" s="2">
        <f>HYPERLINK("https://cao.dolgi.msk.ru/account/1011500291/", 1011500291)</f>
        <v>1011500291</v>
      </c>
      <c r="D2981">
        <v>35733.019999999997</v>
      </c>
    </row>
    <row r="2982" spans="1:4" x14ac:dyDescent="0.25">
      <c r="A2982" t="s">
        <v>731</v>
      </c>
      <c r="B2982" t="s">
        <v>10</v>
      </c>
      <c r="C2982" s="2">
        <f>HYPERLINK("https://cao.dolgi.msk.ru/account/1011500523/", 1011500523)</f>
        <v>1011500523</v>
      </c>
      <c r="D2982">
        <v>38985.14</v>
      </c>
    </row>
    <row r="2983" spans="1:4" x14ac:dyDescent="0.25">
      <c r="A2983" t="s">
        <v>731</v>
      </c>
      <c r="B2983" t="s">
        <v>20</v>
      </c>
      <c r="C2983" s="2">
        <f>HYPERLINK("https://cao.dolgi.msk.ru/account/1011500259/", 1011500259)</f>
        <v>1011500259</v>
      </c>
      <c r="D2983">
        <v>60240.01</v>
      </c>
    </row>
    <row r="2984" spans="1:4" x14ac:dyDescent="0.25">
      <c r="A2984" t="s">
        <v>731</v>
      </c>
      <c r="B2984" t="s">
        <v>49</v>
      </c>
      <c r="C2984" s="2">
        <f>HYPERLINK("https://cao.dolgi.msk.ru/account/1011500398/", 1011500398)</f>
        <v>1011500398</v>
      </c>
      <c r="D2984">
        <v>11812.88</v>
      </c>
    </row>
    <row r="2985" spans="1:4" x14ac:dyDescent="0.25">
      <c r="A2985" t="s">
        <v>731</v>
      </c>
      <c r="B2985" t="s">
        <v>94</v>
      </c>
      <c r="C2985" s="2">
        <f>HYPERLINK("https://cao.dolgi.msk.ru/account/1011500312/", 1011500312)</f>
        <v>1011500312</v>
      </c>
      <c r="D2985">
        <v>115164.37</v>
      </c>
    </row>
    <row r="2986" spans="1:4" x14ac:dyDescent="0.25">
      <c r="A2986" t="s">
        <v>732</v>
      </c>
      <c r="B2986" t="s">
        <v>17</v>
      </c>
      <c r="C2986" s="2">
        <f>HYPERLINK("https://cao.dolgi.msk.ru/account/1011359582/", 1011359582)</f>
        <v>1011359582</v>
      </c>
      <c r="D2986">
        <v>18443.82</v>
      </c>
    </row>
    <row r="2987" spans="1:4" x14ac:dyDescent="0.25">
      <c r="A2987" t="s">
        <v>732</v>
      </c>
      <c r="B2987" t="s">
        <v>105</v>
      </c>
      <c r="C2987" s="2">
        <f>HYPERLINK("https://cao.dolgi.msk.ru/account/1011359507/", 1011359507)</f>
        <v>1011359507</v>
      </c>
      <c r="D2987">
        <v>42161.82</v>
      </c>
    </row>
    <row r="2988" spans="1:4" x14ac:dyDescent="0.25">
      <c r="A2988" t="s">
        <v>732</v>
      </c>
      <c r="B2988" t="s">
        <v>18</v>
      </c>
      <c r="C2988" s="2">
        <f>HYPERLINK("https://cao.dolgi.msk.ru/account/1011359566/", 1011359566)</f>
        <v>1011359566</v>
      </c>
      <c r="D2988">
        <v>13171.47</v>
      </c>
    </row>
    <row r="2989" spans="1:4" x14ac:dyDescent="0.25">
      <c r="A2989" t="s">
        <v>733</v>
      </c>
      <c r="B2989" t="s">
        <v>28</v>
      </c>
      <c r="C2989" s="2">
        <f>HYPERLINK("https://cao.dolgi.msk.ru/account/1011483495/", 1011483495)</f>
        <v>1011483495</v>
      </c>
      <c r="D2989">
        <v>36675.35</v>
      </c>
    </row>
    <row r="2990" spans="1:4" x14ac:dyDescent="0.25">
      <c r="A2990" t="s">
        <v>734</v>
      </c>
      <c r="B2990" t="s">
        <v>28</v>
      </c>
      <c r="C2990" s="2">
        <f>HYPERLINK("https://cao.dolgi.msk.ru/account/1011469503/", 1011469503)</f>
        <v>1011469503</v>
      </c>
      <c r="D2990">
        <v>175493.87</v>
      </c>
    </row>
    <row r="2991" spans="1:4" x14ac:dyDescent="0.25">
      <c r="A2991" t="s">
        <v>735</v>
      </c>
      <c r="B2991" t="s">
        <v>10</v>
      </c>
      <c r="C2991" s="2">
        <f>HYPERLINK("https://cao.dolgi.msk.ru/account/1011457123/", 1011457123)</f>
        <v>1011457123</v>
      </c>
      <c r="D2991">
        <v>15138.53</v>
      </c>
    </row>
    <row r="2992" spans="1:4" x14ac:dyDescent="0.25">
      <c r="A2992" t="s">
        <v>735</v>
      </c>
      <c r="B2992" t="s">
        <v>28</v>
      </c>
      <c r="C2992" s="2">
        <f>HYPERLINK("https://cao.dolgi.msk.ru/account/1011457246/", 1011457246)</f>
        <v>1011457246</v>
      </c>
      <c r="D2992">
        <v>26429.09</v>
      </c>
    </row>
    <row r="2993" spans="1:4" x14ac:dyDescent="0.25">
      <c r="A2993" t="s">
        <v>735</v>
      </c>
      <c r="B2993" t="s">
        <v>28</v>
      </c>
      <c r="C2993" s="2">
        <f>HYPERLINK("https://cao.dolgi.msk.ru/account/1011457369/", 1011457369)</f>
        <v>1011457369</v>
      </c>
      <c r="D2993">
        <v>5268.14</v>
      </c>
    </row>
    <row r="2994" spans="1:4" x14ac:dyDescent="0.25">
      <c r="A2994" t="s">
        <v>735</v>
      </c>
      <c r="B2994" t="s">
        <v>105</v>
      </c>
      <c r="C2994" s="2">
        <f>HYPERLINK("https://cao.dolgi.msk.ru/account/1011457174/", 1011457174)</f>
        <v>1011457174</v>
      </c>
      <c r="D2994">
        <v>16847.650000000001</v>
      </c>
    </row>
    <row r="2995" spans="1:4" x14ac:dyDescent="0.25">
      <c r="A2995" t="s">
        <v>736</v>
      </c>
      <c r="B2995" t="s">
        <v>29</v>
      </c>
      <c r="C2995" s="2">
        <f>HYPERLINK("https://cao.dolgi.msk.ru/account/1011490396/", 1011490396)</f>
        <v>1011490396</v>
      </c>
      <c r="D2995">
        <v>41450.620000000003</v>
      </c>
    </row>
    <row r="2996" spans="1:4" x14ac:dyDescent="0.25">
      <c r="A2996" t="s">
        <v>737</v>
      </c>
      <c r="B2996" t="s">
        <v>30</v>
      </c>
      <c r="C2996" s="2">
        <f>HYPERLINK("https://cao.dolgi.msk.ru/account/1011431185/", 1011431185)</f>
        <v>1011431185</v>
      </c>
      <c r="D2996">
        <v>5706.54</v>
      </c>
    </row>
    <row r="2997" spans="1:4" x14ac:dyDescent="0.25">
      <c r="A2997" t="s">
        <v>738</v>
      </c>
      <c r="B2997" t="s">
        <v>18</v>
      </c>
      <c r="C2997" s="2">
        <f>HYPERLINK("https://cao.dolgi.msk.ru/account/1011490775/", 1011490775)</f>
        <v>1011490775</v>
      </c>
      <c r="D2997">
        <v>36672.43</v>
      </c>
    </row>
    <row r="2998" spans="1:4" x14ac:dyDescent="0.25">
      <c r="A2998" t="s">
        <v>738</v>
      </c>
      <c r="B2998" t="s">
        <v>41</v>
      </c>
      <c r="C2998" s="2">
        <f>HYPERLINK("https://cao.dolgi.msk.ru/account/1011490695/", 1011490695)</f>
        <v>1011490695</v>
      </c>
      <c r="D2998">
        <v>113117.62</v>
      </c>
    </row>
    <row r="2999" spans="1:4" x14ac:dyDescent="0.25">
      <c r="A2999" t="s">
        <v>739</v>
      </c>
      <c r="B2999" t="s">
        <v>6</v>
      </c>
      <c r="C2999" s="2">
        <f>HYPERLINK("https://cao.dolgi.msk.ru/account/1011431759/", 1011431759)</f>
        <v>1011431759</v>
      </c>
      <c r="D2999">
        <v>4734.92</v>
      </c>
    </row>
    <row r="3000" spans="1:4" x14ac:dyDescent="0.25">
      <c r="A3000" t="s">
        <v>739</v>
      </c>
      <c r="B3000" t="s">
        <v>39</v>
      </c>
      <c r="C3000" s="2">
        <f>HYPERLINK("https://cao.dolgi.msk.ru/account/1011431513/", 1011431513)</f>
        <v>1011431513</v>
      </c>
      <c r="D3000">
        <v>18759.84</v>
      </c>
    </row>
    <row r="3001" spans="1:4" x14ac:dyDescent="0.25">
      <c r="A3001" t="s">
        <v>739</v>
      </c>
      <c r="B3001" t="s">
        <v>5</v>
      </c>
      <c r="C3001" s="2">
        <f>HYPERLINK("https://cao.dolgi.msk.ru/account/1011431687/", 1011431687)</f>
        <v>1011431687</v>
      </c>
      <c r="D3001">
        <v>5838.24</v>
      </c>
    </row>
    <row r="3002" spans="1:4" x14ac:dyDescent="0.25">
      <c r="A3002" t="s">
        <v>739</v>
      </c>
      <c r="B3002" t="s">
        <v>10</v>
      </c>
      <c r="C3002" s="2">
        <f>HYPERLINK("https://cao.dolgi.msk.ru/account/1011431601/", 1011431601)</f>
        <v>1011431601</v>
      </c>
      <c r="D3002">
        <v>19214.97</v>
      </c>
    </row>
    <row r="3003" spans="1:4" x14ac:dyDescent="0.25">
      <c r="A3003" t="s">
        <v>739</v>
      </c>
      <c r="B3003" t="s">
        <v>28</v>
      </c>
      <c r="C3003" s="2">
        <f>HYPERLINK("https://cao.dolgi.msk.ru/account/1011431556/", 1011431556)</f>
        <v>1011431556</v>
      </c>
      <c r="D3003">
        <v>23817.51</v>
      </c>
    </row>
    <row r="3004" spans="1:4" x14ac:dyDescent="0.25">
      <c r="A3004" t="s">
        <v>739</v>
      </c>
      <c r="B3004" t="s">
        <v>17</v>
      </c>
      <c r="C3004" s="2">
        <f>HYPERLINK("https://cao.dolgi.msk.ru/account/1011431708/", 1011431708)</f>
        <v>1011431708</v>
      </c>
      <c r="D3004">
        <v>20953.52</v>
      </c>
    </row>
    <row r="3005" spans="1:4" x14ac:dyDescent="0.25">
      <c r="A3005" t="s">
        <v>739</v>
      </c>
      <c r="B3005" t="s">
        <v>105</v>
      </c>
      <c r="C3005" s="2">
        <f>HYPERLINK("https://cao.dolgi.msk.ru/account/1011431425/", 1011431425)</f>
        <v>1011431425</v>
      </c>
      <c r="D3005">
        <v>14963.52</v>
      </c>
    </row>
    <row r="3006" spans="1:4" x14ac:dyDescent="0.25">
      <c r="A3006" t="s">
        <v>739</v>
      </c>
      <c r="B3006" t="s">
        <v>26</v>
      </c>
      <c r="C3006" s="2">
        <f>HYPERLINK("https://cao.dolgi.msk.ru/account/1011431599/", 1011431599)</f>
        <v>1011431599</v>
      </c>
      <c r="D3006">
        <v>38355.440000000002</v>
      </c>
    </row>
    <row r="3007" spans="1:4" x14ac:dyDescent="0.25">
      <c r="A3007" t="s">
        <v>739</v>
      </c>
      <c r="B3007" t="s">
        <v>7</v>
      </c>
      <c r="C3007" s="2">
        <f>HYPERLINK("https://cao.dolgi.msk.ru/account/1011431564/", 1011431564)</f>
        <v>1011431564</v>
      </c>
      <c r="D3007">
        <v>6900</v>
      </c>
    </row>
    <row r="3008" spans="1:4" x14ac:dyDescent="0.25">
      <c r="A3008" t="s">
        <v>739</v>
      </c>
      <c r="B3008" t="s">
        <v>29</v>
      </c>
      <c r="C3008" s="2">
        <f>HYPERLINK("https://cao.dolgi.msk.ru/account/1011431417/", 1011431417)</f>
        <v>1011431417</v>
      </c>
      <c r="D3008">
        <v>13192.33</v>
      </c>
    </row>
    <row r="3009" spans="1:4" x14ac:dyDescent="0.25">
      <c r="A3009" t="s">
        <v>740</v>
      </c>
      <c r="B3009" t="s">
        <v>741</v>
      </c>
      <c r="C3009" s="2">
        <f>HYPERLINK("https://cao.dolgi.msk.ru/account/1011359785/", 1011359785)</f>
        <v>1011359785</v>
      </c>
      <c r="D3009">
        <v>51905.7</v>
      </c>
    </row>
    <row r="3010" spans="1:4" x14ac:dyDescent="0.25">
      <c r="A3010" t="s">
        <v>740</v>
      </c>
      <c r="B3010" t="s">
        <v>742</v>
      </c>
      <c r="C3010" s="2">
        <f>HYPERLINK("https://cao.dolgi.msk.ru/account/1011378791/", 1011378791)</f>
        <v>1011378791</v>
      </c>
      <c r="D3010">
        <v>6139.53</v>
      </c>
    </row>
    <row r="3011" spans="1:4" x14ac:dyDescent="0.25">
      <c r="A3011" t="s">
        <v>740</v>
      </c>
      <c r="B3011" t="s">
        <v>743</v>
      </c>
      <c r="C3011" s="2">
        <f>HYPERLINK("https://cao.dolgi.msk.ru/account/1011378839/", 1011378839)</f>
        <v>1011378839</v>
      </c>
      <c r="D3011">
        <v>99403.51</v>
      </c>
    </row>
    <row r="3012" spans="1:4" x14ac:dyDescent="0.25">
      <c r="A3012" t="s">
        <v>740</v>
      </c>
      <c r="B3012" t="s">
        <v>744</v>
      </c>
      <c r="C3012" s="2">
        <f>HYPERLINK("https://cao.dolgi.msk.ru/account/1011378855/", 1011378855)</f>
        <v>1011378855</v>
      </c>
      <c r="D3012">
        <v>28629.279999999999</v>
      </c>
    </row>
    <row r="3013" spans="1:4" x14ac:dyDescent="0.25">
      <c r="A3013" t="s">
        <v>740</v>
      </c>
      <c r="B3013" t="s">
        <v>745</v>
      </c>
      <c r="C3013" s="2">
        <f>HYPERLINK("https://cao.dolgi.msk.ru/account/1011378898/", 1011378898)</f>
        <v>1011378898</v>
      </c>
      <c r="D3013">
        <v>35603.629999999997</v>
      </c>
    </row>
    <row r="3014" spans="1:4" x14ac:dyDescent="0.25">
      <c r="A3014" t="s">
        <v>740</v>
      </c>
      <c r="B3014" t="s">
        <v>746</v>
      </c>
      <c r="C3014" s="2">
        <f>HYPERLINK("https://cao.dolgi.msk.ru/account/1011378919/", 1011378919)</f>
        <v>1011378919</v>
      </c>
      <c r="D3014">
        <v>228662.2</v>
      </c>
    </row>
    <row r="3015" spans="1:4" x14ac:dyDescent="0.25">
      <c r="A3015" t="s">
        <v>740</v>
      </c>
      <c r="B3015" t="s">
        <v>747</v>
      </c>
      <c r="C3015" s="2">
        <f>HYPERLINK("https://cao.dolgi.msk.ru/account/1011378951/", 1011378951)</f>
        <v>1011378951</v>
      </c>
      <c r="D3015">
        <v>27430.83</v>
      </c>
    </row>
    <row r="3016" spans="1:4" x14ac:dyDescent="0.25">
      <c r="A3016" t="s">
        <v>740</v>
      </c>
      <c r="B3016" t="s">
        <v>748</v>
      </c>
      <c r="C3016" s="2">
        <f>HYPERLINK("https://cao.dolgi.msk.ru/account/1011378978/", 1011378978)</f>
        <v>1011378978</v>
      </c>
      <c r="D3016">
        <v>5160.6000000000004</v>
      </c>
    </row>
    <row r="3017" spans="1:4" x14ac:dyDescent="0.25">
      <c r="A3017" t="s">
        <v>740</v>
      </c>
      <c r="B3017" t="s">
        <v>749</v>
      </c>
      <c r="C3017" s="2">
        <f>HYPERLINK("https://cao.dolgi.msk.ru/account/1011379006/", 1011379006)</f>
        <v>1011379006</v>
      </c>
      <c r="D3017">
        <v>58078.44</v>
      </c>
    </row>
    <row r="3018" spans="1:4" x14ac:dyDescent="0.25">
      <c r="A3018" t="s">
        <v>740</v>
      </c>
      <c r="B3018" t="s">
        <v>750</v>
      </c>
      <c r="C3018" s="2">
        <f>HYPERLINK("https://cao.dolgi.msk.ru/account/1011379014/", 1011379014)</f>
        <v>1011379014</v>
      </c>
      <c r="D3018">
        <v>9209.48</v>
      </c>
    </row>
    <row r="3019" spans="1:4" x14ac:dyDescent="0.25">
      <c r="A3019" t="s">
        <v>740</v>
      </c>
      <c r="B3019" t="s">
        <v>751</v>
      </c>
      <c r="C3019" s="2">
        <f>HYPERLINK("https://cao.dolgi.msk.ru/account/1011379022/", 1011379022)</f>
        <v>1011379022</v>
      </c>
      <c r="D3019">
        <v>39702.800000000003</v>
      </c>
    </row>
    <row r="3020" spans="1:4" x14ac:dyDescent="0.25">
      <c r="A3020" t="s">
        <v>740</v>
      </c>
      <c r="B3020" t="s">
        <v>752</v>
      </c>
      <c r="C3020" s="2">
        <f>HYPERLINK("https://cao.dolgi.msk.ru/account/1011379057/", 1011379057)</f>
        <v>1011379057</v>
      </c>
      <c r="D3020">
        <v>14532.65</v>
      </c>
    </row>
    <row r="3021" spans="1:4" x14ac:dyDescent="0.25">
      <c r="A3021" t="s">
        <v>740</v>
      </c>
      <c r="B3021" t="s">
        <v>753</v>
      </c>
      <c r="C3021" s="2">
        <f>HYPERLINK("https://cao.dolgi.msk.ru/account/1011379102/", 1011379102)</f>
        <v>1011379102</v>
      </c>
      <c r="D3021">
        <v>7108.13</v>
      </c>
    </row>
    <row r="3022" spans="1:4" x14ac:dyDescent="0.25">
      <c r="A3022" t="s">
        <v>740</v>
      </c>
      <c r="B3022" t="s">
        <v>754</v>
      </c>
      <c r="C3022" s="2">
        <f>HYPERLINK("https://cao.dolgi.msk.ru/account/1011379145/", 1011379145)</f>
        <v>1011379145</v>
      </c>
      <c r="D3022">
        <v>30851.83</v>
      </c>
    </row>
    <row r="3023" spans="1:4" x14ac:dyDescent="0.25">
      <c r="A3023" t="s">
        <v>740</v>
      </c>
      <c r="B3023" t="s">
        <v>755</v>
      </c>
      <c r="C3023" s="2">
        <f>HYPERLINK("https://cao.dolgi.msk.ru/account/1011504495/", 1011504495)</f>
        <v>1011504495</v>
      </c>
      <c r="D3023">
        <v>14335.77</v>
      </c>
    </row>
    <row r="3024" spans="1:4" x14ac:dyDescent="0.25">
      <c r="A3024" t="s">
        <v>740</v>
      </c>
      <c r="B3024" t="s">
        <v>756</v>
      </c>
      <c r="C3024" s="2">
        <f>HYPERLINK("https://cao.dolgi.msk.ru/account/1011504639/", 1011504639)</f>
        <v>1011504639</v>
      </c>
      <c r="D3024">
        <v>6338.4</v>
      </c>
    </row>
    <row r="3025" spans="1:4" x14ac:dyDescent="0.25">
      <c r="A3025" t="s">
        <v>740</v>
      </c>
      <c r="B3025" t="s">
        <v>757</v>
      </c>
      <c r="C3025" s="2">
        <f>HYPERLINK("https://cao.dolgi.msk.ru/account/1011504815/", 1011504815)</f>
        <v>1011504815</v>
      </c>
      <c r="D3025">
        <v>84624.4</v>
      </c>
    </row>
    <row r="3026" spans="1:4" x14ac:dyDescent="0.25">
      <c r="A3026" t="s">
        <v>740</v>
      </c>
      <c r="B3026" t="s">
        <v>758</v>
      </c>
      <c r="C3026" s="2">
        <f>HYPERLINK("https://cao.dolgi.msk.ru/account/1011507848/", 1011507848)</f>
        <v>1011507848</v>
      </c>
      <c r="D3026">
        <v>35717.64</v>
      </c>
    </row>
    <row r="3027" spans="1:4" x14ac:dyDescent="0.25">
      <c r="A3027" t="s">
        <v>740</v>
      </c>
      <c r="B3027" t="s">
        <v>759</v>
      </c>
      <c r="C3027" s="2">
        <f>HYPERLINK("https://cao.dolgi.msk.ru/account/1011511505/", 1011511505)</f>
        <v>1011511505</v>
      </c>
      <c r="D3027">
        <v>3379.93</v>
      </c>
    </row>
    <row r="3028" spans="1:4" x14ac:dyDescent="0.25">
      <c r="A3028" t="s">
        <v>740</v>
      </c>
      <c r="B3028" t="s">
        <v>760</v>
      </c>
      <c r="C3028" s="2">
        <f>HYPERLINK("https://cao.dolgi.msk.ru/account/1011514335/", 1011514335)</f>
        <v>1011514335</v>
      </c>
      <c r="D3028">
        <v>7825.16</v>
      </c>
    </row>
    <row r="3029" spans="1:4" x14ac:dyDescent="0.25">
      <c r="A3029" t="s">
        <v>740</v>
      </c>
      <c r="B3029" t="s">
        <v>761</v>
      </c>
      <c r="C3029" s="2">
        <f>HYPERLINK("https://cao.dolgi.msk.ru/account/1011514917/", 1011514917)</f>
        <v>1011514917</v>
      </c>
      <c r="D3029">
        <v>3576.41</v>
      </c>
    </row>
    <row r="3030" spans="1:4" x14ac:dyDescent="0.25">
      <c r="A3030" t="s">
        <v>740</v>
      </c>
      <c r="B3030" t="s">
        <v>762</v>
      </c>
      <c r="C3030" s="2">
        <f>HYPERLINK("https://cao.dolgi.msk.ru/account/1011515485/", 1011515485)</f>
        <v>1011515485</v>
      </c>
      <c r="D3030">
        <v>3211.4</v>
      </c>
    </row>
    <row r="3031" spans="1:4" x14ac:dyDescent="0.25">
      <c r="A3031" t="s">
        <v>740</v>
      </c>
      <c r="B3031" t="s">
        <v>763</v>
      </c>
      <c r="C3031" s="2">
        <f>HYPERLINK("https://cao.dolgi.msk.ru/account/1011515995/", 1011515995)</f>
        <v>1011515995</v>
      </c>
      <c r="D3031">
        <v>2266.23</v>
      </c>
    </row>
    <row r="3032" spans="1:4" x14ac:dyDescent="0.25">
      <c r="A3032" t="s">
        <v>740</v>
      </c>
      <c r="B3032" t="s">
        <v>764</v>
      </c>
      <c r="C3032" s="2">
        <f>HYPERLINK("https://cao.dolgi.msk.ru/account/1011527486/", 1011527486)</f>
        <v>1011527486</v>
      </c>
      <c r="D3032">
        <v>75222.67</v>
      </c>
    </row>
    <row r="3033" spans="1:4" x14ac:dyDescent="0.25">
      <c r="A3033" t="s">
        <v>740</v>
      </c>
      <c r="B3033" t="s">
        <v>13</v>
      </c>
      <c r="C3033" s="2">
        <f>HYPERLINK("https://cao.dolgi.msk.ru/account/1011117014/", 1011117014)</f>
        <v>1011117014</v>
      </c>
      <c r="D3033">
        <v>5306.8</v>
      </c>
    </row>
    <row r="3034" spans="1:4" x14ac:dyDescent="0.25">
      <c r="A3034" t="s">
        <v>740</v>
      </c>
      <c r="B3034" t="s">
        <v>39</v>
      </c>
      <c r="C3034" s="2">
        <f>HYPERLINK("https://cao.dolgi.msk.ru/account/1011135917/", 1011135917)</f>
        <v>1011135917</v>
      </c>
      <c r="D3034">
        <v>92207.16</v>
      </c>
    </row>
    <row r="3035" spans="1:4" x14ac:dyDescent="0.25">
      <c r="A3035" t="s">
        <v>740</v>
      </c>
      <c r="B3035" t="s">
        <v>9</v>
      </c>
      <c r="C3035" s="2">
        <f>HYPERLINK("https://cao.dolgi.msk.ru/account/1011117137/", 1011117137)</f>
        <v>1011117137</v>
      </c>
      <c r="D3035">
        <v>7475.83</v>
      </c>
    </row>
    <row r="3036" spans="1:4" x14ac:dyDescent="0.25">
      <c r="A3036" t="s">
        <v>740</v>
      </c>
      <c r="B3036" t="s">
        <v>46</v>
      </c>
      <c r="C3036" s="2">
        <f>HYPERLINK("https://cao.dolgi.msk.ru/account/1011135431/", 1011135431)</f>
        <v>1011135431</v>
      </c>
      <c r="D3036">
        <v>7228.24</v>
      </c>
    </row>
    <row r="3037" spans="1:4" x14ac:dyDescent="0.25">
      <c r="A3037" t="s">
        <v>740</v>
      </c>
      <c r="B3037" t="s">
        <v>105</v>
      </c>
      <c r="C3037" s="2">
        <f>HYPERLINK("https://cao.dolgi.msk.ru/account/1011135458/", 1011135458)</f>
        <v>1011135458</v>
      </c>
      <c r="D3037">
        <v>51955.88</v>
      </c>
    </row>
    <row r="3038" spans="1:4" x14ac:dyDescent="0.25">
      <c r="A3038" t="s">
        <v>740</v>
      </c>
      <c r="B3038" t="s">
        <v>29</v>
      </c>
      <c r="C3038" s="2">
        <f>HYPERLINK("https://cao.dolgi.msk.ru/account/1011117049/", 1011117049)</f>
        <v>1011117049</v>
      </c>
      <c r="D3038">
        <v>5342.22</v>
      </c>
    </row>
    <row r="3039" spans="1:4" x14ac:dyDescent="0.25">
      <c r="A3039" t="s">
        <v>765</v>
      </c>
      <c r="B3039" t="s">
        <v>6</v>
      </c>
      <c r="C3039" s="2">
        <f>HYPERLINK("https://cao.dolgi.msk.ru/account/1011449174/", 1011449174)</f>
        <v>1011449174</v>
      </c>
      <c r="D3039">
        <v>263212.34999999998</v>
      </c>
    </row>
    <row r="3040" spans="1:4" x14ac:dyDescent="0.25">
      <c r="A3040" t="s">
        <v>765</v>
      </c>
      <c r="B3040" t="s">
        <v>23</v>
      </c>
      <c r="C3040" s="2">
        <f>HYPERLINK("https://cao.dolgi.msk.ru/account/1011449342/", 1011449342)</f>
        <v>1011449342</v>
      </c>
      <c r="D3040">
        <v>4045.56</v>
      </c>
    </row>
    <row r="3041" spans="1:4" x14ac:dyDescent="0.25">
      <c r="A3041" t="s">
        <v>765</v>
      </c>
      <c r="B3041" t="s">
        <v>31</v>
      </c>
      <c r="C3041" s="2">
        <f>HYPERLINK("https://cao.dolgi.msk.ru/account/1011448577/", 1011448577)</f>
        <v>1011448577</v>
      </c>
      <c r="D3041">
        <v>11401.76</v>
      </c>
    </row>
    <row r="3042" spans="1:4" x14ac:dyDescent="0.25">
      <c r="A3042" t="s">
        <v>765</v>
      </c>
      <c r="B3042" t="s">
        <v>42</v>
      </c>
      <c r="C3042" s="2">
        <f>HYPERLINK("https://cao.dolgi.msk.ru/account/1011449131/", 1011449131)</f>
        <v>1011449131</v>
      </c>
      <c r="D3042">
        <v>10613.54</v>
      </c>
    </row>
    <row r="3043" spans="1:4" x14ac:dyDescent="0.25">
      <c r="A3043" t="s">
        <v>765</v>
      </c>
      <c r="B3043" t="s">
        <v>43</v>
      </c>
      <c r="C3043" s="2">
        <f>HYPERLINK("https://cao.dolgi.msk.ru/account/1011448518/", 1011448518)</f>
        <v>1011448518</v>
      </c>
      <c r="D3043">
        <v>6103.22</v>
      </c>
    </row>
    <row r="3044" spans="1:4" x14ac:dyDescent="0.25">
      <c r="A3044" t="s">
        <v>765</v>
      </c>
      <c r="B3044" t="s">
        <v>33</v>
      </c>
      <c r="C3044" s="2">
        <f>HYPERLINK("https://cao.dolgi.msk.ru/account/1011448526/", 1011448526)</f>
        <v>1011448526</v>
      </c>
      <c r="D3044">
        <v>65750.48</v>
      </c>
    </row>
    <row r="3045" spans="1:4" x14ac:dyDescent="0.25">
      <c r="A3045" t="s">
        <v>765</v>
      </c>
      <c r="B3045" t="s">
        <v>33</v>
      </c>
      <c r="C3045" s="2">
        <f>HYPERLINK("https://cao.dolgi.msk.ru/account/1011449203/", 1011449203)</f>
        <v>1011449203</v>
      </c>
      <c r="D3045">
        <v>48803.1</v>
      </c>
    </row>
    <row r="3046" spans="1:4" x14ac:dyDescent="0.25">
      <c r="A3046" t="s">
        <v>765</v>
      </c>
      <c r="B3046" t="s">
        <v>188</v>
      </c>
      <c r="C3046" s="2">
        <f>HYPERLINK("https://cao.dolgi.msk.ru/account/1011448454/", 1011448454)</f>
        <v>1011448454</v>
      </c>
      <c r="D3046">
        <v>40101.160000000003</v>
      </c>
    </row>
    <row r="3047" spans="1:4" x14ac:dyDescent="0.25">
      <c r="A3047" t="s">
        <v>765</v>
      </c>
      <c r="B3047" t="s">
        <v>37</v>
      </c>
      <c r="C3047" s="2">
        <f>HYPERLINK("https://cao.dolgi.msk.ru/account/1011448366/", 1011448366)</f>
        <v>1011448366</v>
      </c>
      <c r="D3047">
        <v>10064.51</v>
      </c>
    </row>
    <row r="3048" spans="1:4" x14ac:dyDescent="0.25">
      <c r="A3048" t="s">
        <v>765</v>
      </c>
      <c r="B3048" t="s">
        <v>121</v>
      </c>
      <c r="C3048" s="2">
        <f>HYPERLINK("https://cao.dolgi.msk.ru/account/1011510633/", 1011510633)</f>
        <v>1011510633</v>
      </c>
      <c r="D3048">
        <v>8769.64</v>
      </c>
    </row>
    <row r="3049" spans="1:4" x14ac:dyDescent="0.25">
      <c r="A3049" t="s">
        <v>765</v>
      </c>
      <c r="B3049" t="s">
        <v>102</v>
      </c>
      <c r="C3049" s="2">
        <f>HYPERLINK("https://cao.dolgi.msk.ru/account/1011448833/", 1011448833)</f>
        <v>1011448833</v>
      </c>
      <c r="D3049">
        <v>12985.62</v>
      </c>
    </row>
    <row r="3050" spans="1:4" x14ac:dyDescent="0.25">
      <c r="A3050" t="s">
        <v>765</v>
      </c>
      <c r="B3050" t="s">
        <v>284</v>
      </c>
      <c r="C3050" s="2">
        <f>HYPERLINK("https://cao.dolgi.msk.ru/account/1011448796/", 1011448796)</f>
        <v>1011448796</v>
      </c>
      <c r="D3050">
        <v>7445.66</v>
      </c>
    </row>
    <row r="3051" spans="1:4" x14ac:dyDescent="0.25">
      <c r="A3051" t="s">
        <v>765</v>
      </c>
      <c r="B3051" t="s">
        <v>56</v>
      </c>
      <c r="C3051" s="2">
        <f>HYPERLINK("https://cao.dolgi.msk.ru/account/1011449078/", 1011449078)</f>
        <v>1011449078</v>
      </c>
      <c r="D3051">
        <v>11980.52</v>
      </c>
    </row>
    <row r="3052" spans="1:4" x14ac:dyDescent="0.25">
      <c r="A3052" t="s">
        <v>766</v>
      </c>
      <c r="B3052" t="s">
        <v>122</v>
      </c>
      <c r="C3052" s="2">
        <f>HYPERLINK("https://cao.dolgi.msk.ru/account/1011491292/", 1011491292)</f>
        <v>1011491292</v>
      </c>
      <c r="D3052">
        <v>147333.66</v>
      </c>
    </row>
    <row r="3053" spans="1:4" x14ac:dyDescent="0.25">
      <c r="A3053" t="s">
        <v>766</v>
      </c>
      <c r="B3053" t="s">
        <v>240</v>
      </c>
      <c r="C3053" s="2">
        <f>HYPERLINK("https://cao.dolgi.msk.ru/account/1011491479/", 1011491479)</f>
        <v>1011491479</v>
      </c>
      <c r="D3053">
        <v>8328.7800000000007</v>
      </c>
    </row>
    <row r="3054" spans="1:4" x14ac:dyDescent="0.25">
      <c r="A3054" t="s">
        <v>766</v>
      </c>
      <c r="B3054" t="s">
        <v>183</v>
      </c>
      <c r="C3054" s="2">
        <f>HYPERLINK("https://cao.dolgi.msk.ru/account/1011491751/", 1011491751)</f>
        <v>1011491751</v>
      </c>
      <c r="D3054">
        <v>28756.99</v>
      </c>
    </row>
    <row r="3055" spans="1:4" x14ac:dyDescent="0.25">
      <c r="A3055" t="s">
        <v>766</v>
      </c>
      <c r="B3055" t="s">
        <v>180</v>
      </c>
      <c r="C3055" s="2">
        <f>HYPERLINK("https://cao.dolgi.msk.ru/account/1011491348/", 1011491348)</f>
        <v>1011491348</v>
      </c>
      <c r="D3055">
        <v>14661.03</v>
      </c>
    </row>
    <row r="3056" spans="1:4" x14ac:dyDescent="0.25">
      <c r="A3056" t="s">
        <v>766</v>
      </c>
      <c r="B3056" t="s">
        <v>123</v>
      </c>
      <c r="C3056" s="2">
        <f>HYPERLINK("https://cao.dolgi.msk.ru/account/1011491794/", 1011491794)</f>
        <v>1011491794</v>
      </c>
      <c r="D3056">
        <v>21208.5</v>
      </c>
    </row>
    <row r="3057" spans="1:4" x14ac:dyDescent="0.25">
      <c r="A3057" t="s">
        <v>766</v>
      </c>
      <c r="B3057" t="s">
        <v>97</v>
      </c>
      <c r="C3057" s="2">
        <f>HYPERLINK("https://cao.dolgi.msk.ru/account/1011491372/", 1011491372)</f>
        <v>1011491372</v>
      </c>
      <c r="D3057">
        <v>14470.86</v>
      </c>
    </row>
    <row r="3058" spans="1:4" x14ac:dyDescent="0.25">
      <c r="A3058" t="s">
        <v>766</v>
      </c>
      <c r="B3058" t="s">
        <v>573</v>
      </c>
      <c r="C3058" s="2">
        <f>HYPERLINK("https://cao.dolgi.msk.ru/account/1011491428/", 1011491428)</f>
        <v>1011491428</v>
      </c>
      <c r="D3058">
        <v>9647.9</v>
      </c>
    </row>
    <row r="3059" spans="1:4" x14ac:dyDescent="0.25">
      <c r="A3059" t="s">
        <v>766</v>
      </c>
      <c r="B3059" t="s">
        <v>125</v>
      </c>
      <c r="C3059" s="2">
        <f>HYPERLINK("https://cao.dolgi.msk.ru/account/1011490935/", 1011490935)</f>
        <v>1011490935</v>
      </c>
      <c r="D3059">
        <v>7468.91</v>
      </c>
    </row>
    <row r="3060" spans="1:4" x14ac:dyDescent="0.25">
      <c r="A3060" t="s">
        <v>766</v>
      </c>
      <c r="B3060" t="s">
        <v>125</v>
      </c>
      <c r="C3060" s="2">
        <f>HYPERLINK("https://cao.dolgi.msk.ru/account/1011491073/", 1011491073)</f>
        <v>1011491073</v>
      </c>
      <c r="D3060">
        <v>4561.9399999999996</v>
      </c>
    </row>
    <row r="3061" spans="1:4" x14ac:dyDescent="0.25">
      <c r="A3061" t="s">
        <v>766</v>
      </c>
      <c r="B3061" t="s">
        <v>116</v>
      </c>
      <c r="C3061" s="2">
        <f>HYPERLINK("https://cao.dolgi.msk.ru/account/1011491647/", 1011491647)</f>
        <v>1011491647</v>
      </c>
      <c r="D3061">
        <v>14316.95</v>
      </c>
    </row>
    <row r="3062" spans="1:4" x14ac:dyDescent="0.25">
      <c r="A3062" t="s">
        <v>766</v>
      </c>
      <c r="B3062" t="s">
        <v>150</v>
      </c>
      <c r="C3062" s="2">
        <f>HYPERLINK("https://cao.dolgi.msk.ru/account/1011490804/", 1011490804)</f>
        <v>1011490804</v>
      </c>
      <c r="D3062">
        <v>62826.33</v>
      </c>
    </row>
    <row r="3063" spans="1:4" x14ac:dyDescent="0.25">
      <c r="A3063" t="s">
        <v>766</v>
      </c>
      <c r="B3063" t="s">
        <v>150</v>
      </c>
      <c r="C3063" s="2">
        <f>HYPERLINK("https://cao.dolgi.msk.ru/account/1011491006/", 1011491006)</f>
        <v>1011491006</v>
      </c>
      <c r="D3063">
        <v>15171.05</v>
      </c>
    </row>
    <row r="3064" spans="1:4" x14ac:dyDescent="0.25">
      <c r="A3064" t="s">
        <v>766</v>
      </c>
      <c r="B3064" t="s">
        <v>150</v>
      </c>
      <c r="C3064" s="2">
        <f>HYPERLINK("https://cao.dolgi.msk.ru/account/1011491559/", 1011491559)</f>
        <v>1011491559</v>
      </c>
      <c r="D3064">
        <v>53336.68</v>
      </c>
    </row>
    <row r="3065" spans="1:4" x14ac:dyDescent="0.25">
      <c r="A3065" t="s">
        <v>766</v>
      </c>
      <c r="B3065" t="s">
        <v>554</v>
      </c>
      <c r="C3065" s="2">
        <f>HYPERLINK("https://cao.dolgi.msk.ru/account/1011491663/", 1011491663)</f>
        <v>1011491663</v>
      </c>
      <c r="D3065">
        <v>25220.83</v>
      </c>
    </row>
    <row r="3066" spans="1:4" x14ac:dyDescent="0.25">
      <c r="A3066" t="s">
        <v>767</v>
      </c>
      <c r="B3066" t="s">
        <v>34</v>
      </c>
      <c r="C3066" s="2">
        <f>HYPERLINK("https://cao.dolgi.msk.ru/account/1011431927/", 1011431927)</f>
        <v>1011431927</v>
      </c>
      <c r="D3066">
        <v>6908.58</v>
      </c>
    </row>
    <row r="3067" spans="1:4" x14ac:dyDescent="0.25">
      <c r="A3067" t="s">
        <v>767</v>
      </c>
      <c r="B3067" t="s">
        <v>34</v>
      </c>
      <c r="C3067" s="2">
        <f>HYPERLINK("https://cao.dolgi.msk.ru/account/1011431986/", 1011431986)</f>
        <v>1011431986</v>
      </c>
      <c r="D3067">
        <v>10141.44</v>
      </c>
    </row>
    <row r="3068" spans="1:4" x14ac:dyDescent="0.25">
      <c r="A3068" t="s">
        <v>767</v>
      </c>
      <c r="B3068" t="s">
        <v>34</v>
      </c>
      <c r="C3068" s="2">
        <f>HYPERLINK("https://cao.dolgi.msk.ru/account/1011432073/", 1011432073)</f>
        <v>1011432073</v>
      </c>
      <c r="D3068">
        <v>6746.39</v>
      </c>
    </row>
    <row r="3069" spans="1:4" x14ac:dyDescent="0.25">
      <c r="A3069" t="s">
        <v>767</v>
      </c>
      <c r="B3069" t="s">
        <v>34</v>
      </c>
      <c r="C3069" s="2">
        <f>HYPERLINK("https://cao.dolgi.msk.ru/account/1011432081/", 1011432081)</f>
        <v>1011432081</v>
      </c>
      <c r="D3069">
        <v>2239.7399999999998</v>
      </c>
    </row>
    <row r="3070" spans="1:4" x14ac:dyDescent="0.25">
      <c r="A3070" t="s">
        <v>767</v>
      </c>
      <c r="B3070" t="s">
        <v>39</v>
      </c>
      <c r="C3070" s="2">
        <f>HYPERLINK("https://cao.dolgi.msk.ru/account/1011431847/", 1011431847)</f>
        <v>1011431847</v>
      </c>
      <c r="D3070">
        <v>20937.48</v>
      </c>
    </row>
    <row r="3071" spans="1:4" x14ac:dyDescent="0.25">
      <c r="A3071" t="s">
        <v>767</v>
      </c>
      <c r="B3071" t="s">
        <v>28</v>
      </c>
      <c r="C3071" s="2">
        <f>HYPERLINK("https://cao.dolgi.msk.ru/account/1011431898/", 1011431898)</f>
        <v>1011431898</v>
      </c>
      <c r="D3071">
        <v>5229.22</v>
      </c>
    </row>
    <row r="3072" spans="1:4" x14ac:dyDescent="0.25">
      <c r="A3072" t="s">
        <v>767</v>
      </c>
      <c r="B3072" t="s">
        <v>16</v>
      </c>
      <c r="C3072" s="2">
        <f>HYPERLINK("https://cao.dolgi.msk.ru/account/1011432049/", 1011432049)</f>
        <v>1011432049</v>
      </c>
      <c r="D3072">
        <v>21814</v>
      </c>
    </row>
    <row r="3073" spans="1:4" x14ac:dyDescent="0.25">
      <c r="A3073" t="s">
        <v>767</v>
      </c>
      <c r="B3073" t="s">
        <v>23</v>
      </c>
      <c r="C3073" s="2">
        <f>HYPERLINK("https://cao.dolgi.msk.ru/account/1011431863/", 1011431863)</f>
        <v>1011431863</v>
      </c>
      <c r="D3073">
        <v>5294.39</v>
      </c>
    </row>
    <row r="3074" spans="1:4" x14ac:dyDescent="0.25">
      <c r="A3074" t="s">
        <v>768</v>
      </c>
      <c r="B3074" t="s">
        <v>39</v>
      </c>
      <c r="C3074" s="2">
        <f>HYPERLINK("https://cao.dolgi.msk.ru/account/1011219483/", 1011219483)</f>
        <v>1011219483</v>
      </c>
      <c r="D3074">
        <v>4130.42</v>
      </c>
    </row>
    <row r="3075" spans="1:4" x14ac:dyDescent="0.25">
      <c r="A3075" t="s">
        <v>768</v>
      </c>
      <c r="B3075" t="s">
        <v>105</v>
      </c>
      <c r="C3075" s="2">
        <f>HYPERLINK("https://cao.dolgi.msk.ru/account/1011218798/", 1011218798)</f>
        <v>1011218798</v>
      </c>
      <c r="D3075">
        <v>15745.6</v>
      </c>
    </row>
    <row r="3076" spans="1:4" x14ac:dyDescent="0.25">
      <c r="A3076" t="s">
        <v>768</v>
      </c>
      <c r="B3076" t="s">
        <v>277</v>
      </c>
      <c r="C3076" s="2">
        <f>HYPERLINK("https://cao.dolgi.msk.ru/account/1011219782/", 1011219782)</f>
        <v>1011219782</v>
      </c>
      <c r="D3076">
        <v>388338.33</v>
      </c>
    </row>
    <row r="3077" spans="1:4" x14ac:dyDescent="0.25">
      <c r="A3077" t="s">
        <v>768</v>
      </c>
      <c r="B3077" t="s">
        <v>86</v>
      </c>
      <c r="C3077" s="2">
        <f>HYPERLINK("https://cao.dolgi.msk.ru/account/1011218851/", 1011218851)</f>
        <v>1011218851</v>
      </c>
      <c r="D3077">
        <v>46190.33</v>
      </c>
    </row>
    <row r="3078" spans="1:4" x14ac:dyDescent="0.25">
      <c r="A3078" t="s">
        <v>768</v>
      </c>
      <c r="B3078" t="s">
        <v>283</v>
      </c>
      <c r="C3078" s="2">
        <f>HYPERLINK("https://cao.dolgi.msk.ru/account/1011219838/", 1011219838)</f>
        <v>1011219838</v>
      </c>
      <c r="D3078">
        <v>13562.87</v>
      </c>
    </row>
    <row r="3079" spans="1:4" x14ac:dyDescent="0.25">
      <c r="A3079" t="s">
        <v>768</v>
      </c>
      <c r="B3079" t="s">
        <v>37</v>
      </c>
      <c r="C3079" s="2">
        <f>HYPERLINK("https://cao.dolgi.msk.ru/account/1011219846/", 1011219846)</f>
        <v>1011219846</v>
      </c>
      <c r="D3079">
        <v>11905.42</v>
      </c>
    </row>
    <row r="3080" spans="1:4" x14ac:dyDescent="0.25">
      <c r="A3080" t="s">
        <v>768</v>
      </c>
      <c r="B3080" t="s">
        <v>88</v>
      </c>
      <c r="C3080" s="2">
        <f>HYPERLINK("https://cao.dolgi.msk.ru/account/1011219854/", 1011219854)</f>
        <v>1011219854</v>
      </c>
      <c r="D3080">
        <v>19380.82</v>
      </c>
    </row>
    <row r="3081" spans="1:4" x14ac:dyDescent="0.25">
      <c r="A3081" t="s">
        <v>768</v>
      </c>
      <c r="B3081" t="s">
        <v>134</v>
      </c>
      <c r="C3081" s="2">
        <f>HYPERLINK("https://cao.dolgi.msk.ru/account/1011219862/", 1011219862)</f>
        <v>1011219862</v>
      </c>
      <c r="D3081">
        <v>51676.959999999999</v>
      </c>
    </row>
    <row r="3082" spans="1:4" x14ac:dyDescent="0.25">
      <c r="A3082" t="s">
        <v>768</v>
      </c>
      <c r="B3082" t="s">
        <v>78</v>
      </c>
      <c r="C3082" s="2">
        <f>HYPERLINK("https://cao.dolgi.msk.ru/account/1011218966/", 1011218966)</f>
        <v>1011218966</v>
      </c>
      <c r="D3082">
        <v>16587.13</v>
      </c>
    </row>
    <row r="3083" spans="1:4" x14ac:dyDescent="0.25">
      <c r="A3083" t="s">
        <v>768</v>
      </c>
      <c r="B3083" t="s">
        <v>79</v>
      </c>
      <c r="C3083" s="2">
        <f>HYPERLINK("https://cao.dolgi.msk.ru/account/1011219651/", 1011219651)</f>
        <v>1011219651</v>
      </c>
      <c r="D3083">
        <v>227564.02</v>
      </c>
    </row>
    <row r="3084" spans="1:4" x14ac:dyDescent="0.25">
      <c r="A3084" t="s">
        <v>768</v>
      </c>
      <c r="B3084" t="s">
        <v>113</v>
      </c>
      <c r="C3084" s="2">
        <f>HYPERLINK("https://cao.dolgi.msk.ru/account/1011219918/", 1011219918)</f>
        <v>1011219918</v>
      </c>
      <c r="D3084">
        <v>23183.45</v>
      </c>
    </row>
    <row r="3085" spans="1:4" x14ac:dyDescent="0.25">
      <c r="A3085" t="s">
        <v>768</v>
      </c>
      <c r="B3085" t="s">
        <v>171</v>
      </c>
      <c r="C3085" s="2">
        <f>HYPERLINK("https://cao.dolgi.msk.ru/account/1011220134/", 1011220134)</f>
        <v>1011220134</v>
      </c>
      <c r="D3085">
        <v>25721.45</v>
      </c>
    </row>
    <row r="3086" spans="1:4" x14ac:dyDescent="0.25">
      <c r="A3086" t="s">
        <v>768</v>
      </c>
      <c r="B3086" t="s">
        <v>123</v>
      </c>
      <c r="C3086" s="2">
        <f>HYPERLINK("https://cao.dolgi.msk.ru/account/1011219192/", 1011219192)</f>
        <v>1011219192</v>
      </c>
      <c r="D3086">
        <v>75657.2</v>
      </c>
    </row>
    <row r="3087" spans="1:4" x14ac:dyDescent="0.25">
      <c r="A3087" t="s">
        <v>768</v>
      </c>
      <c r="B3087" t="s">
        <v>160</v>
      </c>
      <c r="C3087" s="2">
        <f>HYPERLINK("https://cao.dolgi.msk.ru/account/1011219002/", 1011219002)</f>
        <v>1011219002</v>
      </c>
      <c r="D3087">
        <v>12766.34</v>
      </c>
    </row>
    <row r="3088" spans="1:4" x14ac:dyDescent="0.25">
      <c r="A3088" t="s">
        <v>768</v>
      </c>
      <c r="B3088" t="s">
        <v>162</v>
      </c>
      <c r="C3088" s="2">
        <f>HYPERLINK("https://cao.dolgi.msk.ru/account/1011219416/", 1011219416)</f>
        <v>1011219416</v>
      </c>
      <c r="D3088">
        <v>7908.18</v>
      </c>
    </row>
    <row r="3089" spans="1:4" x14ac:dyDescent="0.25">
      <c r="A3089" t="s">
        <v>768</v>
      </c>
      <c r="B3089" t="s">
        <v>116</v>
      </c>
      <c r="C3089" s="2">
        <f>HYPERLINK("https://cao.dolgi.msk.ru/account/1011220185/", 1011220185)</f>
        <v>1011220185</v>
      </c>
      <c r="D3089">
        <v>30346.74</v>
      </c>
    </row>
    <row r="3090" spans="1:4" x14ac:dyDescent="0.25">
      <c r="A3090" t="s">
        <v>768</v>
      </c>
      <c r="B3090" t="s">
        <v>98</v>
      </c>
      <c r="C3090" s="2">
        <f>HYPERLINK("https://cao.dolgi.msk.ru/account/1011218544/", 1011218544)</f>
        <v>1011218544</v>
      </c>
      <c r="D3090">
        <v>10910.76</v>
      </c>
    </row>
    <row r="3091" spans="1:4" x14ac:dyDescent="0.25">
      <c r="A3091" t="s">
        <v>768</v>
      </c>
      <c r="B3091" t="s">
        <v>438</v>
      </c>
      <c r="C3091" s="2">
        <f>HYPERLINK("https://cao.dolgi.msk.ru/account/1011219432/", 1011219432)</f>
        <v>1011219432</v>
      </c>
      <c r="D3091">
        <v>21801.01</v>
      </c>
    </row>
    <row r="3092" spans="1:4" x14ac:dyDescent="0.25">
      <c r="A3092" t="s">
        <v>768</v>
      </c>
      <c r="B3092" t="s">
        <v>138</v>
      </c>
      <c r="C3092" s="2">
        <f>HYPERLINK("https://cao.dolgi.msk.ru/account/1011219061/", 1011219061)</f>
        <v>1011219061</v>
      </c>
      <c r="D3092">
        <v>332243.33</v>
      </c>
    </row>
    <row r="3093" spans="1:4" x14ac:dyDescent="0.25">
      <c r="A3093" t="s">
        <v>768</v>
      </c>
      <c r="B3093" t="s">
        <v>769</v>
      </c>
      <c r="C3093" s="2">
        <f>HYPERLINK("https://cao.dolgi.msk.ru/account/1011220249/", 1011220249)</f>
        <v>1011220249</v>
      </c>
      <c r="D3093">
        <v>11675.29</v>
      </c>
    </row>
    <row r="3094" spans="1:4" x14ac:dyDescent="0.25">
      <c r="A3094" t="s">
        <v>770</v>
      </c>
      <c r="B3094" t="s">
        <v>34</v>
      </c>
      <c r="C3094" s="2">
        <f>HYPERLINK("https://cao.dolgi.msk.ru/account/1011368008/", 1011368008)</f>
        <v>1011368008</v>
      </c>
      <c r="D3094">
        <v>6175.21</v>
      </c>
    </row>
    <row r="3095" spans="1:4" x14ac:dyDescent="0.25">
      <c r="A3095" t="s">
        <v>770</v>
      </c>
      <c r="B3095" t="s">
        <v>65</v>
      </c>
      <c r="C3095" s="2">
        <f>HYPERLINK("https://cao.dolgi.msk.ru/account/1011367638/", 1011367638)</f>
        <v>1011367638</v>
      </c>
      <c r="D3095">
        <v>11711.44</v>
      </c>
    </row>
    <row r="3096" spans="1:4" x14ac:dyDescent="0.25">
      <c r="A3096" t="s">
        <v>770</v>
      </c>
      <c r="B3096" t="s">
        <v>76</v>
      </c>
      <c r="C3096" s="2">
        <f>HYPERLINK("https://cao.dolgi.msk.ru/account/1011367945/", 1011367945)</f>
        <v>1011367945</v>
      </c>
      <c r="D3096">
        <v>11984.52</v>
      </c>
    </row>
    <row r="3097" spans="1:4" x14ac:dyDescent="0.25">
      <c r="A3097" t="s">
        <v>770</v>
      </c>
      <c r="B3097" t="s">
        <v>5</v>
      </c>
      <c r="C3097" s="2">
        <f>HYPERLINK("https://cao.dolgi.msk.ru/account/1011367953/", 1011367953)</f>
        <v>1011367953</v>
      </c>
      <c r="D3097">
        <v>12778.7</v>
      </c>
    </row>
    <row r="3098" spans="1:4" x14ac:dyDescent="0.25">
      <c r="A3098" t="s">
        <v>770</v>
      </c>
      <c r="B3098" t="s">
        <v>29</v>
      </c>
      <c r="C3098" s="2">
        <f>HYPERLINK("https://cao.dolgi.msk.ru/account/1011367777/", 1011367777)</f>
        <v>1011367777</v>
      </c>
      <c r="D3098">
        <v>12980.97</v>
      </c>
    </row>
    <row r="3099" spans="1:4" x14ac:dyDescent="0.25">
      <c r="A3099" t="s">
        <v>770</v>
      </c>
      <c r="B3099" t="s">
        <v>29</v>
      </c>
      <c r="C3099" s="2">
        <f>HYPERLINK("https://cao.dolgi.msk.ru/account/1011367961/", 1011367961)</f>
        <v>1011367961</v>
      </c>
      <c r="D3099">
        <v>1889.12</v>
      </c>
    </row>
    <row r="3100" spans="1:4" x14ac:dyDescent="0.25">
      <c r="A3100" t="s">
        <v>770</v>
      </c>
      <c r="B3100" t="s">
        <v>106</v>
      </c>
      <c r="C3100" s="2">
        <f>HYPERLINK("https://cao.dolgi.msk.ru/account/1011367996/", 1011367996)</f>
        <v>1011367996</v>
      </c>
      <c r="D3100">
        <v>25534.86</v>
      </c>
    </row>
    <row r="3101" spans="1:4" x14ac:dyDescent="0.25">
      <c r="A3101" t="s">
        <v>770</v>
      </c>
      <c r="B3101" t="s">
        <v>41</v>
      </c>
      <c r="C3101" s="2">
        <f>HYPERLINK("https://cao.dolgi.msk.ru/account/1011367523/", 1011367523)</f>
        <v>1011367523</v>
      </c>
      <c r="D3101">
        <v>10204.17</v>
      </c>
    </row>
    <row r="3102" spans="1:4" x14ac:dyDescent="0.25">
      <c r="A3102" t="s">
        <v>770</v>
      </c>
      <c r="B3102" t="s">
        <v>108</v>
      </c>
      <c r="C3102" s="2">
        <f>HYPERLINK("https://cao.dolgi.msk.ru/account/1011367734/", 1011367734)</f>
        <v>1011367734</v>
      </c>
      <c r="D3102">
        <v>9538.08</v>
      </c>
    </row>
    <row r="3103" spans="1:4" x14ac:dyDescent="0.25">
      <c r="A3103" t="s">
        <v>770</v>
      </c>
      <c r="B3103" t="s">
        <v>44</v>
      </c>
      <c r="C3103" s="2">
        <f>HYPERLINK("https://cao.dolgi.msk.ru/account/1011367646/", 1011367646)</f>
        <v>1011367646</v>
      </c>
      <c r="D3103">
        <v>30686.73</v>
      </c>
    </row>
    <row r="3104" spans="1:4" x14ac:dyDescent="0.25">
      <c r="A3104" t="s">
        <v>770</v>
      </c>
      <c r="B3104" t="s">
        <v>119</v>
      </c>
      <c r="C3104" s="2">
        <f>HYPERLINK("https://cao.dolgi.msk.ru/account/1011367566/", 1011367566)</f>
        <v>1011367566</v>
      </c>
      <c r="D3104">
        <v>49575.59</v>
      </c>
    </row>
    <row r="3105" spans="1:4" x14ac:dyDescent="0.25">
      <c r="A3105" t="s">
        <v>770</v>
      </c>
      <c r="B3105" t="s">
        <v>141</v>
      </c>
      <c r="C3105" s="2">
        <f>HYPERLINK("https://cao.dolgi.msk.ru/account/1011367881/", 1011367881)</f>
        <v>1011367881</v>
      </c>
      <c r="D3105">
        <v>8647.6</v>
      </c>
    </row>
    <row r="3106" spans="1:4" x14ac:dyDescent="0.25">
      <c r="A3106" t="s">
        <v>771</v>
      </c>
      <c r="B3106" t="s">
        <v>34</v>
      </c>
      <c r="C3106" s="2">
        <f>HYPERLINK("https://cao.dolgi.msk.ru/account/1011432188/", 1011432188)</f>
        <v>1011432188</v>
      </c>
      <c r="D3106">
        <v>18425.560000000001</v>
      </c>
    </row>
    <row r="3107" spans="1:4" x14ac:dyDescent="0.25">
      <c r="A3107" t="s">
        <v>772</v>
      </c>
      <c r="B3107" t="s">
        <v>6</v>
      </c>
      <c r="C3107" s="2">
        <f>HYPERLINK("https://cao.dolgi.msk.ru/account/1011501083/", 1011501083)</f>
        <v>1011501083</v>
      </c>
      <c r="D3107">
        <v>6041.41</v>
      </c>
    </row>
    <row r="3108" spans="1:4" x14ac:dyDescent="0.25">
      <c r="A3108" t="s">
        <v>772</v>
      </c>
      <c r="B3108" t="s">
        <v>39</v>
      </c>
      <c r="C3108" s="2">
        <f>HYPERLINK("https://cao.dolgi.msk.ru/account/1011500996/", 1011500996)</f>
        <v>1011500996</v>
      </c>
      <c r="D3108">
        <v>12021.5</v>
      </c>
    </row>
    <row r="3109" spans="1:4" x14ac:dyDescent="0.25">
      <c r="A3109" t="s">
        <v>772</v>
      </c>
      <c r="B3109" t="s">
        <v>105</v>
      </c>
      <c r="C3109" s="2">
        <f>HYPERLINK("https://cao.dolgi.msk.ru/account/1011501016/", 1011501016)</f>
        <v>1011501016</v>
      </c>
      <c r="D3109">
        <v>10050.209999999999</v>
      </c>
    </row>
    <row r="3110" spans="1:4" x14ac:dyDescent="0.25">
      <c r="A3110" t="s">
        <v>772</v>
      </c>
      <c r="B3110" t="s">
        <v>7</v>
      </c>
      <c r="C3110" s="2">
        <f>HYPERLINK("https://cao.dolgi.msk.ru/account/1011500726/", 1011500726)</f>
        <v>1011500726</v>
      </c>
      <c r="D3110">
        <v>69317.84</v>
      </c>
    </row>
    <row r="3111" spans="1:4" x14ac:dyDescent="0.25">
      <c r="A3111" t="s">
        <v>772</v>
      </c>
      <c r="B3111" t="s">
        <v>53</v>
      </c>
      <c r="C3111" s="2">
        <f>HYPERLINK("https://cao.dolgi.msk.ru/account/1011500742/", 1011500742)</f>
        <v>1011500742</v>
      </c>
      <c r="D3111">
        <v>12559.7</v>
      </c>
    </row>
    <row r="3112" spans="1:4" x14ac:dyDescent="0.25">
      <c r="A3112" t="s">
        <v>772</v>
      </c>
      <c r="B3112" t="s">
        <v>128</v>
      </c>
      <c r="C3112" s="2">
        <f>HYPERLINK("https://cao.dolgi.msk.ru/account/1011501155/", 1011501155)</f>
        <v>1011501155</v>
      </c>
      <c r="D3112">
        <v>13476.43</v>
      </c>
    </row>
    <row r="3113" spans="1:4" x14ac:dyDescent="0.25">
      <c r="A3113" t="s">
        <v>772</v>
      </c>
      <c r="B3113" t="s">
        <v>141</v>
      </c>
      <c r="C3113" s="2">
        <f>HYPERLINK("https://cao.dolgi.msk.ru/account/1011500961/", 1011500961)</f>
        <v>1011500961</v>
      </c>
      <c r="D3113">
        <v>8318.33</v>
      </c>
    </row>
    <row r="3114" spans="1:4" x14ac:dyDescent="0.25">
      <c r="A3114" t="s">
        <v>773</v>
      </c>
      <c r="B3114" t="s">
        <v>9</v>
      </c>
      <c r="C3114" s="2">
        <f>HYPERLINK("https://cao.dolgi.msk.ru/account/1011501526/", 1011501526)</f>
        <v>1011501526</v>
      </c>
      <c r="D3114">
        <v>20931.240000000002</v>
      </c>
    </row>
    <row r="3115" spans="1:4" x14ac:dyDescent="0.25">
      <c r="A3115" t="s">
        <v>773</v>
      </c>
      <c r="B3115" t="s">
        <v>5</v>
      </c>
      <c r="C3115" s="2">
        <f>HYPERLINK("https://cao.dolgi.msk.ru/account/1011501294/", 1011501294)</f>
        <v>1011501294</v>
      </c>
      <c r="D3115">
        <v>58915.8</v>
      </c>
    </row>
    <row r="3116" spans="1:4" x14ac:dyDescent="0.25">
      <c r="A3116" t="s">
        <v>773</v>
      </c>
      <c r="B3116" t="s">
        <v>106</v>
      </c>
      <c r="C3116" s="2">
        <f>HYPERLINK("https://cao.dolgi.msk.ru/account/1011501577/", 1011501577)</f>
        <v>1011501577</v>
      </c>
      <c r="D3116">
        <v>72051.87</v>
      </c>
    </row>
    <row r="3117" spans="1:4" x14ac:dyDescent="0.25">
      <c r="A3117" t="s">
        <v>773</v>
      </c>
      <c r="B3117" t="s">
        <v>41</v>
      </c>
      <c r="C3117" s="2">
        <f>HYPERLINK("https://cao.dolgi.msk.ru/account/1011501251/", 1011501251)</f>
        <v>1011501251</v>
      </c>
      <c r="D3117">
        <v>69415.47</v>
      </c>
    </row>
    <row r="3118" spans="1:4" x14ac:dyDescent="0.25">
      <c r="A3118" t="s">
        <v>773</v>
      </c>
      <c r="B3118" t="s">
        <v>49</v>
      </c>
      <c r="C3118" s="2">
        <f>HYPERLINK("https://cao.dolgi.msk.ru/account/1011501278/", 1011501278)</f>
        <v>1011501278</v>
      </c>
      <c r="D3118">
        <v>17310.099999999999</v>
      </c>
    </row>
    <row r="3119" spans="1:4" x14ac:dyDescent="0.25">
      <c r="A3119" t="s">
        <v>773</v>
      </c>
      <c r="B3119" t="s">
        <v>31</v>
      </c>
      <c r="C3119" s="2">
        <f>HYPERLINK("https://cao.dolgi.msk.ru/account/1011501438/", 1011501438)</f>
        <v>1011501438</v>
      </c>
      <c r="D3119">
        <v>21582.01</v>
      </c>
    </row>
    <row r="3120" spans="1:4" x14ac:dyDescent="0.25">
      <c r="A3120" t="s">
        <v>774</v>
      </c>
      <c r="B3120" t="s">
        <v>9</v>
      </c>
      <c r="C3120" s="2">
        <f>HYPERLINK("https://cao.dolgi.msk.ru/account/1011483735/", 1011483735)</f>
        <v>1011483735</v>
      </c>
      <c r="D3120">
        <v>214853.02</v>
      </c>
    </row>
    <row r="3121" spans="1:4" x14ac:dyDescent="0.25">
      <c r="A3121" t="s">
        <v>774</v>
      </c>
      <c r="B3121" t="s">
        <v>19</v>
      </c>
      <c r="C3121" s="2">
        <f>HYPERLINK("https://cao.dolgi.msk.ru/account/1011483831/", 1011483831)</f>
        <v>1011483831</v>
      </c>
      <c r="D3121">
        <v>13569.7</v>
      </c>
    </row>
    <row r="3122" spans="1:4" x14ac:dyDescent="0.25">
      <c r="A3122" t="s">
        <v>775</v>
      </c>
      <c r="B3122" t="s">
        <v>106</v>
      </c>
      <c r="C3122" s="2">
        <f>HYPERLINK("https://cao.dolgi.msk.ru/account/1010144416/", 1010144416)</f>
        <v>1010144416</v>
      </c>
      <c r="D3122">
        <v>118225</v>
      </c>
    </row>
    <row r="3123" spans="1:4" x14ac:dyDescent="0.25">
      <c r="A3123" t="s">
        <v>775</v>
      </c>
      <c r="B3123" t="s">
        <v>20</v>
      </c>
      <c r="C3123" s="2">
        <f>HYPERLINK("https://cao.dolgi.msk.ru/account/1010144467/", 1010144467)</f>
        <v>1010144467</v>
      </c>
      <c r="D3123">
        <v>153414.54999999999</v>
      </c>
    </row>
    <row r="3124" spans="1:4" x14ac:dyDescent="0.25">
      <c r="A3124" t="s">
        <v>775</v>
      </c>
      <c r="B3124" t="s">
        <v>20</v>
      </c>
      <c r="C3124" s="2">
        <f>HYPERLINK("https://cao.dolgi.msk.ru/account/1019020452/", 1019020452)</f>
        <v>1019020452</v>
      </c>
      <c r="D3124">
        <v>148341.42000000001</v>
      </c>
    </row>
    <row r="3125" spans="1:4" x14ac:dyDescent="0.25">
      <c r="A3125" t="s">
        <v>775</v>
      </c>
      <c r="B3125" t="s">
        <v>282</v>
      </c>
      <c r="C3125" s="2">
        <f>HYPERLINK("https://cao.dolgi.msk.ru/account/1010144598/", 1010144598)</f>
        <v>1010144598</v>
      </c>
      <c r="D3125">
        <v>8421.11</v>
      </c>
    </row>
    <row r="3126" spans="1:4" x14ac:dyDescent="0.25">
      <c r="A3126" t="s">
        <v>775</v>
      </c>
      <c r="B3126" t="s">
        <v>94</v>
      </c>
      <c r="C3126" s="2">
        <f>HYPERLINK("https://cao.dolgi.msk.ru/account/1010144512/", 1010144512)</f>
        <v>1010144512</v>
      </c>
      <c r="D3126">
        <v>23199.24</v>
      </c>
    </row>
    <row r="3127" spans="1:4" x14ac:dyDescent="0.25">
      <c r="A3127" t="s">
        <v>775</v>
      </c>
      <c r="B3127" t="s">
        <v>53</v>
      </c>
      <c r="C3127" s="2">
        <f>HYPERLINK("https://cao.dolgi.msk.ru/account/1010144539/", 1010144539)</f>
        <v>1010144539</v>
      </c>
      <c r="D3127">
        <v>50552.79</v>
      </c>
    </row>
    <row r="3128" spans="1:4" x14ac:dyDescent="0.25">
      <c r="A3128" t="s">
        <v>776</v>
      </c>
      <c r="B3128" t="s">
        <v>10</v>
      </c>
      <c r="C3128" s="2">
        <f>HYPERLINK("https://cao.dolgi.msk.ru/account/1011385043/", 1011385043)</f>
        <v>1011385043</v>
      </c>
      <c r="D3128">
        <v>27102.04</v>
      </c>
    </row>
    <row r="3129" spans="1:4" x14ac:dyDescent="0.25">
      <c r="A3129" t="s">
        <v>776</v>
      </c>
      <c r="B3129" t="s">
        <v>16</v>
      </c>
      <c r="C3129" s="2">
        <f>HYPERLINK("https://cao.dolgi.msk.ru/account/1011385107/", 1011385107)</f>
        <v>1011385107</v>
      </c>
      <c r="D3129">
        <v>254616.32000000001</v>
      </c>
    </row>
    <row r="3130" spans="1:4" x14ac:dyDescent="0.25">
      <c r="A3130" t="s">
        <v>776</v>
      </c>
      <c r="B3130" t="s">
        <v>17</v>
      </c>
      <c r="C3130" s="2">
        <f>HYPERLINK("https://cao.dolgi.msk.ru/account/1011546898/", 1011546898)</f>
        <v>1011546898</v>
      </c>
      <c r="D3130">
        <v>21697.03</v>
      </c>
    </row>
    <row r="3131" spans="1:4" x14ac:dyDescent="0.25">
      <c r="A3131" t="s">
        <v>776</v>
      </c>
      <c r="B3131" t="s">
        <v>46</v>
      </c>
      <c r="C3131" s="2">
        <f>HYPERLINK("https://cao.dolgi.msk.ru/account/1011385457/", 1011385457)</f>
        <v>1011385457</v>
      </c>
      <c r="D3131">
        <v>26901.38</v>
      </c>
    </row>
    <row r="3132" spans="1:4" x14ac:dyDescent="0.25">
      <c r="A3132" t="s">
        <v>776</v>
      </c>
      <c r="B3132" t="s">
        <v>23</v>
      </c>
      <c r="C3132" s="2">
        <f>HYPERLINK("https://cao.dolgi.msk.ru/account/1011385289/", 1011385289)</f>
        <v>1011385289</v>
      </c>
      <c r="D3132">
        <v>13078.33</v>
      </c>
    </row>
    <row r="3133" spans="1:4" x14ac:dyDescent="0.25">
      <c r="A3133" t="s">
        <v>776</v>
      </c>
      <c r="B3133" t="s">
        <v>29</v>
      </c>
      <c r="C3133" s="2">
        <f>HYPERLINK("https://cao.dolgi.msk.ru/account/1011385078/", 1011385078)</f>
        <v>1011385078</v>
      </c>
      <c r="D3133">
        <v>40031.99</v>
      </c>
    </row>
    <row r="3134" spans="1:4" x14ac:dyDescent="0.25">
      <c r="A3134" t="s">
        <v>777</v>
      </c>
      <c r="B3134" t="s">
        <v>17</v>
      </c>
      <c r="C3134" s="2">
        <f>HYPERLINK("https://cao.dolgi.msk.ru/account/1011337949/", 1011337949)</f>
        <v>1011337949</v>
      </c>
      <c r="D3134">
        <v>38326.69</v>
      </c>
    </row>
    <row r="3135" spans="1:4" x14ac:dyDescent="0.25">
      <c r="A3135" t="s">
        <v>778</v>
      </c>
      <c r="B3135" t="s">
        <v>619</v>
      </c>
      <c r="C3135" s="2">
        <f>HYPERLINK("https://cao.dolgi.msk.ru/account/1011492308/", 1011492308)</f>
        <v>1011492308</v>
      </c>
      <c r="D3135">
        <v>23549.35</v>
      </c>
    </row>
    <row r="3136" spans="1:4" x14ac:dyDescent="0.25">
      <c r="A3136" t="s">
        <v>778</v>
      </c>
      <c r="B3136" t="s">
        <v>438</v>
      </c>
      <c r="C3136" s="2">
        <f>HYPERLINK("https://cao.dolgi.msk.ru/account/1011492201/", 1011492201)</f>
        <v>1011492201</v>
      </c>
      <c r="D3136">
        <v>9065.7099999999991</v>
      </c>
    </row>
    <row r="3137" spans="1:4" x14ac:dyDescent="0.25">
      <c r="A3137" t="s">
        <v>778</v>
      </c>
      <c r="B3137" t="s">
        <v>138</v>
      </c>
      <c r="C3137" s="2">
        <f>HYPERLINK("https://cao.dolgi.msk.ru/account/1011492009/", 1011492009)</f>
        <v>1011492009</v>
      </c>
      <c r="D3137">
        <v>13506.97</v>
      </c>
    </row>
    <row r="3138" spans="1:4" x14ac:dyDescent="0.25">
      <c r="A3138" t="s">
        <v>778</v>
      </c>
      <c r="B3138" t="s">
        <v>174</v>
      </c>
      <c r="C3138" s="2">
        <f>HYPERLINK("https://cao.dolgi.msk.ru/account/1011491938/", 1011491938)</f>
        <v>1011491938</v>
      </c>
      <c r="D3138">
        <v>14754.25</v>
      </c>
    </row>
    <row r="3139" spans="1:4" x14ac:dyDescent="0.25">
      <c r="A3139" t="s">
        <v>778</v>
      </c>
      <c r="B3139" t="s">
        <v>62</v>
      </c>
      <c r="C3139" s="2">
        <f>HYPERLINK("https://cao.dolgi.msk.ru/account/1011492084/", 1011492084)</f>
        <v>1011492084</v>
      </c>
      <c r="D3139">
        <v>6880.92</v>
      </c>
    </row>
    <row r="3140" spans="1:4" x14ac:dyDescent="0.25">
      <c r="A3140" t="s">
        <v>778</v>
      </c>
      <c r="B3140" t="s">
        <v>196</v>
      </c>
      <c r="C3140" s="2">
        <f>HYPERLINK("https://cao.dolgi.msk.ru/account/1011492092/", 1011492092)</f>
        <v>1011492092</v>
      </c>
      <c r="D3140">
        <v>22193.13</v>
      </c>
    </row>
    <row r="3141" spans="1:4" x14ac:dyDescent="0.25">
      <c r="A3141" t="s">
        <v>778</v>
      </c>
      <c r="B3141" t="s">
        <v>556</v>
      </c>
      <c r="C3141" s="2">
        <f>HYPERLINK("https://cao.dolgi.msk.ru/account/1011492658/", 1011492658)</f>
        <v>1011492658</v>
      </c>
      <c r="D3141">
        <v>7509.03</v>
      </c>
    </row>
    <row r="3142" spans="1:4" x14ac:dyDescent="0.25">
      <c r="A3142" t="s">
        <v>778</v>
      </c>
      <c r="B3142" t="s">
        <v>273</v>
      </c>
      <c r="C3142" s="2">
        <f>HYPERLINK("https://cao.dolgi.msk.ru/account/1011492121/", 1011492121)</f>
        <v>1011492121</v>
      </c>
      <c r="D3142">
        <v>24716.19</v>
      </c>
    </row>
    <row r="3143" spans="1:4" x14ac:dyDescent="0.25">
      <c r="A3143" t="s">
        <v>778</v>
      </c>
      <c r="B3143" t="s">
        <v>441</v>
      </c>
      <c r="C3143" s="2">
        <f>HYPERLINK("https://cao.dolgi.msk.ru/account/1011492674/", 1011492674)</f>
        <v>1011492674</v>
      </c>
      <c r="D3143">
        <v>6662.13</v>
      </c>
    </row>
    <row r="3144" spans="1:4" x14ac:dyDescent="0.25">
      <c r="A3144" t="s">
        <v>779</v>
      </c>
      <c r="B3144" t="s">
        <v>34</v>
      </c>
      <c r="C3144" s="2">
        <f>HYPERLINK("https://cao.dolgi.msk.ru/account/1011377932/", 1011377932)</f>
        <v>1011377932</v>
      </c>
      <c r="D3144">
        <v>14465.88</v>
      </c>
    </row>
    <row r="3145" spans="1:4" x14ac:dyDescent="0.25">
      <c r="A3145" t="s">
        <v>779</v>
      </c>
      <c r="B3145" t="s">
        <v>105</v>
      </c>
      <c r="C3145" s="2">
        <f>HYPERLINK("https://cao.dolgi.msk.ru/account/1011377991/", 1011377991)</f>
        <v>1011377991</v>
      </c>
      <c r="D3145">
        <v>12514.5</v>
      </c>
    </row>
    <row r="3146" spans="1:4" x14ac:dyDescent="0.25">
      <c r="A3146" t="s">
        <v>780</v>
      </c>
      <c r="B3146" t="s">
        <v>14</v>
      </c>
      <c r="C3146" s="2">
        <f>HYPERLINK("https://cao.dolgi.msk.ru/account/1011498689/", 1011498689)</f>
        <v>1011498689</v>
      </c>
      <c r="D3146">
        <v>17199.830000000002</v>
      </c>
    </row>
    <row r="3147" spans="1:4" x14ac:dyDescent="0.25">
      <c r="A3147" t="s">
        <v>780</v>
      </c>
      <c r="B3147" t="s">
        <v>5</v>
      </c>
      <c r="C3147" s="2">
        <f>HYPERLINK("https://cao.dolgi.msk.ru/account/1011498419/", 1011498419)</f>
        <v>1011498419</v>
      </c>
      <c r="D3147">
        <v>49416.86</v>
      </c>
    </row>
    <row r="3148" spans="1:4" x14ac:dyDescent="0.25">
      <c r="A3148" t="s">
        <v>780</v>
      </c>
      <c r="B3148" t="s">
        <v>28</v>
      </c>
      <c r="C3148" s="2">
        <f>HYPERLINK("https://cao.dolgi.msk.ru/account/1011498507/", 1011498507)</f>
        <v>1011498507</v>
      </c>
      <c r="D3148">
        <v>25007.360000000001</v>
      </c>
    </row>
    <row r="3149" spans="1:4" x14ac:dyDescent="0.25">
      <c r="A3149" t="s">
        <v>780</v>
      </c>
      <c r="B3149" t="s">
        <v>16</v>
      </c>
      <c r="C3149" s="2">
        <f>HYPERLINK("https://cao.dolgi.msk.ru/account/1011498654/", 1011498654)</f>
        <v>1011498654</v>
      </c>
      <c r="D3149">
        <v>32034.77</v>
      </c>
    </row>
    <row r="3150" spans="1:4" x14ac:dyDescent="0.25">
      <c r="A3150" t="s">
        <v>780</v>
      </c>
      <c r="B3150" t="s">
        <v>17</v>
      </c>
      <c r="C3150" s="2">
        <f>HYPERLINK("https://cao.dolgi.msk.ru/account/1011498478/", 1011498478)</f>
        <v>1011498478</v>
      </c>
      <c r="D3150">
        <v>16763.689999999999</v>
      </c>
    </row>
    <row r="3151" spans="1:4" x14ac:dyDescent="0.25">
      <c r="A3151" t="s">
        <v>780</v>
      </c>
      <c r="B3151" t="s">
        <v>128</v>
      </c>
      <c r="C3151" s="2">
        <f>HYPERLINK("https://cao.dolgi.msk.ru/account/1011498523/", 1011498523)</f>
        <v>1011498523</v>
      </c>
      <c r="D3151">
        <v>20451.939999999999</v>
      </c>
    </row>
    <row r="3152" spans="1:4" x14ac:dyDescent="0.25">
      <c r="A3152" t="s">
        <v>781</v>
      </c>
      <c r="B3152" t="s">
        <v>6</v>
      </c>
      <c r="C3152" s="2">
        <f>HYPERLINK("https://cao.dolgi.msk.ru/account/1010532726/", 1010532726)</f>
        <v>1010532726</v>
      </c>
      <c r="D3152">
        <v>7442.93</v>
      </c>
    </row>
    <row r="3153" spans="1:4" x14ac:dyDescent="0.25">
      <c r="A3153" t="s">
        <v>781</v>
      </c>
      <c r="B3153" t="s">
        <v>6</v>
      </c>
      <c r="C3153" s="2">
        <f>HYPERLINK("https://cao.dolgi.msk.ru/account/1010532734/", 1010532734)</f>
        <v>1010532734</v>
      </c>
      <c r="D3153">
        <v>15897.24</v>
      </c>
    </row>
    <row r="3154" spans="1:4" x14ac:dyDescent="0.25">
      <c r="A3154" t="s">
        <v>781</v>
      </c>
      <c r="B3154" t="s">
        <v>6</v>
      </c>
      <c r="C3154" s="2">
        <f>HYPERLINK("https://cao.dolgi.msk.ru/account/1011061735/", 1011061735)</f>
        <v>1011061735</v>
      </c>
      <c r="D3154">
        <v>10255.33</v>
      </c>
    </row>
    <row r="3155" spans="1:4" x14ac:dyDescent="0.25">
      <c r="A3155" t="s">
        <v>781</v>
      </c>
      <c r="B3155" t="s">
        <v>5</v>
      </c>
      <c r="C3155" s="2">
        <f>HYPERLINK("https://cao.dolgi.msk.ru/account/1010532937/", 1010532937)</f>
        <v>1010532937</v>
      </c>
      <c r="D3155">
        <v>3347.24</v>
      </c>
    </row>
    <row r="3156" spans="1:4" x14ac:dyDescent="0.25">
      <c r="A3156" t="s">
        <v>781</v>
      </c>
      <c r="B3156" t="s">
        <v>5</v>
      </c>
      <c r="C3156" s="2">
        <f>HYPERLINK("https://cao.dolgi.msk.ru/account/1010532953/", 1010532953)</f>
        <v>1010532953</v>
      </c>
      <c r="D3156">
        <v>14312.02</v>
      </c>
    </row>
    <row r="3157" spans="1:4" x14ac:dyDescent="0.25">
      <c r="A3157" t="s">
        <v>781</v>
      </c>
      <c r="B3157" t="s">
        <v>46</v>
      </c>
      <c r="C3157" s="2">
        <f>HYPERLINK("https://cao.dolgi.msk.ru/account/1010533083/", 1010533083)</f>
        <v>1010533083</v>
      </c>
      <c r="D3157">
        <v>15788.61</v>
      </c>
    </row>
    <row r="3158" spans="1:4" x14ac:dyDescent="0.25">
      <c r="A3158" t="s">
        <v>781</v>
      </c>
      <c r="B3158" t="s">
        <v>26</v>
      </c>
      <c r="C3158" s="2">
        <f>HYPERLINK("https://cao.dolgi.msk.ru/account/1010533219/", 1010533219)</f>
        <v>1010533219</v>
      </c>
      <c r="D3158">
        <v>5304.27</v>
      </c>
    </row>
    <row r="3159" spans="1:4" x14ac:dyDescent="0.25">
      <c r="A3159" t="s">
        <v>781</v>
      </c>
      <c r="B3159" t="s">
        <v>52</v>
      </c>
      <c r="C3159" s="2">
        <f>HYPERLINK("https://cao.dolgi.msk.ru/account/1019011943/", 1019011943)</f>
        <v>1019011943</v>
      </c>
      <c r="D3159">
        <v>24893.47</v>
      </c>
    </row>
    <row r="3160" spans="1:4" x14ac:dyDescent="0.25">
      <c r="A3160" t="s">
        <v>781</v>
      </c>
      <c r="B3160" t="s">
        <v>129</v>
      </c>
      <c r="C3160" s="2">
        <f>HYPERLINK("https://cao.dolgi.msk.ru/account/1019012305/", 1019012305)</f>
        <v>1019012305</v>
      </c>
      <c r="D3160">
        <v>24730.81</v>
      </c>
    </row>
    <row r="3161" spans="1:4" x14ac:dyDescent="0.25">
      <c r="A3161" t="s">
        <v>781</v>
      </c>
      <c r="B3161" t="s">
        <v>129</v>
      </c>
      <c r="C3161" s="2">
        <f>HYPERLINK("https://cao.dolgi.msk.ru/account/1019012372/", 1019012372)</f>
        <v>1019012372</v>
      </c>
      <c r="D3161">
        <v>3289.32</v>
      </c>
    </row>
    <row r="3162" spans="1:4" x14ac:dyDescent="0.25">
      <c r="A3162" t="s">
        <v>782</v>
      </c>
      <c r="B3162" t="s">
        <v>34</v>
      </c>
      <c r="C3162" s="2">
        <f>HYPERLINK("https://cao.dolgi.msk.ru/account/1011541552/", 1011541552)</f>
        <v>1011541552</v>
      </c>
      <c r="D3162">
        <v>295672.71999999997</v>
      </c>
    </row>
    <row r="3163" spans="1:4" x14ac:dyDescent="0.25">
      <c r="A3163" t="s">
        <v>782</v>
      </c>
      <c r="B3163" t="s">
        <v>65</v>
      </c>
      <c r="C3163" s="2">
        <f>HYPERLINK("https://cao.dolgi.msk.ru/account/1011449561/", 1011449561)</f>
        <v>1011449561</v>
      </c>
      <c r="D3163">
        <v>1626.41</v>
      </c>
    </row>
    <row r="3164" spans="1:4" x14ac:dyDescent="0.25">
      <c r="A3164" t="s">
        <v>783</v>
      </c>
      <c r="B3164" t="s">
        <v>34</v>
      </c>
      <c r="C3164" s="2">
        <f>HYPERLINK("https://cao.dolgi.msk.ru/account/1011544606/", 1011544606)</f>
        <v>1011544606</v>
      </c>
      <c r="D3164">
        <v>18966.04</v>
      </c>
    </row>
    <row r="3165" spans="1:4" x14ac:dyDescent="0.25">
      <c r="A3165" t="s">
        <v>783</v>
      </c>
      <c r="B3165" t="s">
        <v>26</v>
      </c>
      <c r="C3165" s="2">
        <f>HYPERLINK("https://cao.dolgi.msk.ru/account/1011087513/", 1011087513)</f>
        <v>1011087513</v>
      </c>
      <c r="D3165">
        <v>12221.4</v>
      </c>
    </row>
    <row r="3166" spans="1:4" x14ac:dyDescent="0.25">
      <c r="A3166" t="s">
        <v>783</v>
      </c>
      <c r="B3166" t="s">
        <v>20</v>
      </c>
      <c r="C3166" s="2">
        <f>HYPERLINK("https://cao.dolgi.msk.ru/account/1011087572/", 1011087572)</f>
        <v>1011087572</v>
      </c>
      <c r="D3166">
        <v>31258.82</v>
      </c>
    </row>
    <row r="3167" spans="1:4" x14ac:dyDescent="0.25">
      <c r="A3167" t="s">
        <v>783</v>
      </c>
      <c r="B3167" t="s">
        <v>21</v>
      </c>
      <c r="C3167" s="2">
        <f>HYPERLINK("https://cao.dolgi.msk.ru/account/1011087599/", 1011087599)</f>
        <v>1011087599</v>
      </c>
      <c r="D3167">
        <v>10681.28</v>
      </c>
    </row>
    <row r="3168" spans="1:4" x14ac:dyDescent="0.25">
      <c r="A3168" t="s">
        <v>783</v>
      </c>
      <c r="B3168" t="s">
        <v>141</v>
      </c>
      <c r="C3168" s="2">
        <f>HYPERLINK("https://cao.dolgi.msk.ru/account/1011087628/", 1011087628)</f>
        <v>1011087628</v>
      </c>
      <c r="D3168">
        <v>8200.81</v>
      </c>
    </row>
    <row r="3169" spans="1:4" x14ac:dyDescent="0.25">
      <c r="A3169" t="s">
        <v>783</v>
      </c>
      <c r="B3169" t="s">
        <v>33</v>
      </c>
      <c r="C3169" s="2">
        <f>HYPERLINK("https://cao.dolgi.msk.ru/account/1011087644/", 1011087644)</f>
        <v>1011087644</v>
      </c>
      <c r="D3169">
        <v>6380.14</v>
      </c>
    </row>
    <row r="3170" spans="1:4" x14ac:dyDescent="0.25">
      <c r="A3170" t="s">
        <v>783</v>
      </c>
      <c r="B3170" t="s">
        <v>283</v>
      </c>
      <c r="C3170" s="2">
        <f>HYPERLINK("https://cao.dolgi.msk.ru/account/1011087855/", 1011087855)</f>
        <v>1011087855</v>
      </c>
      <c r="D3170">
        <v>2295.59</v>
      </c>
    </row>
    <row r="3171" spans="1:4" x14ac:dyDescent="0.25">
      <c r="A3171" t="s">
        <v>783</v>
      </c>
      <c r="B3171" t="s">
        <v>283</v>
      </c>
      <c r="C3171" s="2">
        <f>HYPERLINK("https://cao.dolgi.msk.ru/account/1011505711/", 1011505711)</f>
        <v>1011505711</v>
      </c>
      <c r="D3171">
        <v>4277.2</v>
      </c>
    </row>
    <row r="3172" spans="1:4" x14ac:dyDescent="0.25">
      <c r="A3172" t="s">
        <v>783</v>
      </c>
      <c r="B3172" t="s">
        <v>283</v>
      </c>
      <c r="C3172" s="2">
        <f>HYPERLINK("https://cao.dolgi.msk.ru/account/1011527355/", 1011527355)</f>
        <v>1011527355</v>
      </c>
      <c r="D3172">
        <v>5543.89</v>
      </c>
    </row>
    <row r="3173" spans="1:4" x14ac:dyDescent="0.25">
      <c r="A3173" t="s">
        <v>783</v>
      </c>
      <c r="B3173" t="s">
        <v>188</v>
      </c>
      <c r="C3173" s="2">
        <f>HYPERLINK("https://cao.dolgi.msk.ru/account/1011087935/", 1011087935)</f>
        <v>1011087935</v>
      </c>
      <c r="D3173">
        <v>16884.86</v>
      </c>
    </row>
    <row r="3174" spans="1:4" x14ac:dyDescent="0.25">
      <c r="A3174" t="s">
        <v>783</v>
      </c>
      <c r="B3174" t="s">
        <v>188</v>
      </c>
      <c r="C3174" s="2">
        <f>HYPERLINK("https://cao.dolgi.msk.ru/account/1011486231/", 1011486231)</f>
        <v>1011486231</v>
      </c>
      <c r="D3174">
        <v>24702.05</v>
      </c>
    </row>
    <row r="3175" spans="1:4" x14ac:dyDescent="0.25">
      <c r="A3175" t="s">
        <v>783</v>
      </c>
      <c r="B3175" t="s">
        <v>188</v>
      </c>
      <c r="C3175" s="2">
        <f>HYPERLINK("https://cao.dolgi.msk.ru/account/1011486258/", 1011486258)</f>
        <v>1011486258</v>
      </c>
      <c r="D3175">
        <v>38587.410000000003</v>
      </c>
    </row>
    <row r="3176" spans="1:4" x14ac:dyDescent="0.25">
      <c r="A3176" t="s">
        <v>783</v>
      </c>
      <c r="B3176" t="s">
        <v>55</v>
      </c>
      <c r="C3176" s="2">
        <f>HYPERLINK("https://cao.dolgi.msk.ru/account/1011087708/", 1011087708)</f>
        <v>1011087708</v>
      </c>
      <c r="D3176">
        <v>7946.26</v>
      </c>
    </row>
    <row r="3177" spans="1:4" x14ac:dyDescent="0.25">
      <c r="A3177" t="s">
        <v>784</v>
      </c>
      <c r="B3177" t="s">
        <v>9</v>
      </c>
      <c r="C3177" s="2">
        <f>HYPERLINK("https://cao.dolgi.msk.ru/account/1011484893/", 1011484893)</f>
        <v>1011484893</v>
      </c>
      <c r="D3177">
        <v>20246.509999999998</v>
      </c>
    </row>
    <row r="3178" spans="1:4" x14ac:dyDescent="0.25">
      <c r="A3178" t="s">
        <v>784</v>
      </c>
      <c r="B3178" t="s">
        <v>42</v>
      </c>
      <c r="C3178" s="2">
        <f>HYPERLINK("https://cao.dolgi.msk.ru/account/1011483962/", 1011483962)</f>
        <v>1011483962</v>
      </c>
      <c r="D3178">
        <v>3135.4</v>
      </c>
    </row>
    <row r="3179" spans="1:4" x14ac:dyDescent="0.25">
      <c r="A3179" t="s">
        <v>784</v>
      </c>
      <c r="B3179" t="s">
        <v>128</v>
      </c>
      <c r="C3179" s="2">
        <f>HYPERLINK("https://cao.dolgi.msk.ru/account/1011484973/", 1011484973)</f>
        <v>1011484973</v>
      </c>
      <c r="D3179">
        <v>10744.76</v>
      </c>
    </row>
    <row r="3180" spans="1:4" x14ac:dyDescent="0.25">
      <c r="A3180" t="s">
        <v>784</v>
      </c>
      <c r="B3180" t="s">
        <v>283</v>
      </c>
      <c r="C3180" s="2">
        <f>HYPERLINK("https://cao.dolgi.msk.ru/account/1011484009/", 1011484009)</f>
        <v>1011484009</v>
      </c>
      <c r="D3180">
        <v>8357.4599999999991</v>
      </c>
    </row>
    <row r="3181" spans="1:4" x14ac:dyDescent="0.25">
      <c r="A3181" t="s">
        <v>784</v>
      </c>
      <c r="B3181" t="s">
        <v>148</v>
      </c>
      <c r="C3181" s="2">
        <f>HYPERLINK("https://cao.dolgi.msk.ru/account/1011484148/", 1011484148)</f>
        <v>1011484148</v>
      </c>
      <c r="D3181">
        <v>12380.56</v>
      </c>
    </row>
    <row r="3182" spans="1:4" x14ac:dyDescent="0.25">
      <c r="A3182" t="s">
        <v>784</v>
      </c>
      <c r="B3182" t="s">
        <v>112</v>
      </c>
      <c r="C3182" s="2">
        <f>HYPERLINK("https://cao.dolgi.msk.ru/account/1011484439/", 1011484439)</f>
        <v>1011484439</v>
      </c>
      <c r="D3182">
        <v>22454.3</v>
      </c>
    </row>
    <row r="3183" spans="1:4" x14ac:dyDescent="0.25">
      <c r="A3183" t="s">
        <v>785</v>
      </c>
      <c r="B3183" t="s">
        <v>46</v>
      </c>
      <c r="C3183" s="2">
        <f>HYPERLINK("https://cao.dolgi.msk.ru/account/1011432612/", 1011432612)</f>
        <v>1011432612</v>
      </c>
      <c r="D3183">
        <v>16502.02</v>
      </c>
    </row>
    <row r="3184" spans="1:4" x14ac:dyDescent="0.25">
      <c r="A3184" t="s">
        <v>785</v>
      </c>
      <c r="B3184" t="s">
        <v>18</v>
      </c>
      <c r="C3184" s="2">
        <f>HYPERLINK("https://cao.dolgi.msk.ru/account/1011432292/", 1011432292)</f>
        <v>1011432292</v>
      </c>
      <c r="D3184">
        <v>7380.67</v>
      </c>
    </row>
    <row r="3185" spans="1:4" x14ac:dyDescent="0.25">
      <c r="A3185" t="s">
        <v>785</v>
      </c>
      <c r="B3185" t="s">
        <v>26</v>
      </c>
      <c r="C3185" s="2">
        <f>HYPERLINK("https://cao.dolgi.msk.ru/account/1011432655/", 1011432655)</f>
        <v>1011432655</v>
      </c>
      <c r="D3185">
        <v>8691.01</v>
      </c>
    </row>
    <row r="3186" spans="1:4" x14ac:dyDescent="0.25">
      <c r="A3186" t="s">
        <v>785</v>
      </c>
      <c r="B3186" t="s">
        <v>29</v>
      </c>
      <c r="C3186" s="2">
        <f>HYPERLINK("https://cao.dolgi.msk.ru/account/1011432516/", 1011432516)</f>
        <v>1011432516</v>
      </c>
      <c r="D3186">
        <v>6394.91</v>
      </c>
    </row>
    <row r="3187" spans="1:4" x14ac:dyDescent="0.25">
      <c r="A3187" t="s">
        <v>785</v>
      </c>
      <c r="B3187" t="s">
        <v>41</v>
      </c>
      <c r="C3187" s="2">
        <f>HYPERLINK("https://cao.dolgi.msk.ru/account/1011432743/", 1011432743)</f>
        <v>1011432743</v>
      </c>
      <c r="D3187">
        <v>9466.59</v>
      </c>
    </row>
    <row r="3188" spans="1:4" x14ac:dyDescent="0.25">
      <c r="A3188" t="s">
        <v>785</v>
      </c>
      <c r="B3188" t="s">
        <v>20</v>
      </c>
      <c r="C3188" s="2">
        <f>HYPERLINK("https://cao.dolgi.msk.ru/account/1011432487/", 1011432487)</f>
        <v>1011432487</v>
      </c>
      <c r="D3188">
        <v>10757.32</v>
      </c>
    </row>
    <row r="3189" spans="1:4" x14ac:dyDescent="0.25">
      <c r="A3189" t="s">
        <v>785</v>
      </c>
      <c r="B3189" t="s">
        <v>30</v>
      </c>
      <c r="C3189" s="2">
        <f>HYPERLINK("https://cao.dolgi.msk.ru/account/1011432778/", 1011432778)</f>
        <v>1011432778</v>
      </c>
      <c r="D3189">
        <v>11891.83</v>
      </c>
    </row>
    <row r="3190" spans="1:4" x14ac:dyDescent="0.25">
      <c r="A3190" t="s">
        <v>785</v>
      </c>
      <c r="B3190" t="s">
        <v>129</v>
      </c>
      <c r="C3190" s="2">
        <f>HYPERLINK("https://cao.dolgi.msk.ru/account/1011432663/", 1011432663)</f>
        <v>1011432663</v>
      </c>
      <c r="D3190">
        <v>9541.4699999999993</v>
      </c>
    </row>
    <row r="3191" spans="1:4" x14ac:dyDescent="0.25">
      <c r="A3191" t="s">
        <v>785</v>
      </c>
      <c r="B3191" t="s">
        <v>35</v>
      </c>
      <c r="C3191" s="2">
        <f>HYPERLINK("https://cao.dolgi.msk.ru/account/1011432305/", 1011432305)</f>
        <v>1011432305</v>
      </c>
      <c r="D3191">
        <v>10435.81</v>
      </c>
    </row>
    <row r="3192" spans="1:4" x14ac:dyDescent="0.25">
      <c r="A3192" t="s">
        <v>785</v>
      </c>
      <c r="B3192" t="s">
        <v>188</v>
      </c>
      <c r="C3192" s="2">
        <f>HYPERLINK("https://cao.dolgi.msk.ru/account/1011432452/", 1011432452)</f>
        <v>1011432452</v>
      </c>
      <c r="D3192">
        <v>38394.11</v>
      </c>
    </row>
    <row r="3193" spans="1:4" x14ac:dyDescent="0.25">
      <c r="A3193" t="s">
        <v>785</v>
      </c>
      <c r="B3193" t="s">
        <v>55</v>
      </c>
      <c r="C3193" s="2">
        <f>HYPERLINK("https://cao.dolgi.msk.ru/account/1011526037/", 1011526037)</f>
        <v>1011526037</v>
      </c>
      <c r="D3193">
        <v>10864.11</v>
      </c>
    </row>
    <row r="3194" spans="1:4" x14ac:dyDescent="0.25">
      <c r="A3194" t="s">
        <v>785</v>
      </c>
      <c r="B3194" t="s">
        <v>38</v>
      </c>
      <c r="C3194" s="2">
        <f>HYPERLINK("https://cao.dolgi.msk.ru/account/1011433017/", 1011433017)</f>
        <v>1011433017</v>
      </c>
      <c r="D3194">
        <v>14878.15</v>
      </c>
    </row>
    <row r="3195" spans="1:4" x14ac:dyDescent="0.25">
      <c r="A3195" t="s">
        <v>786</v>
      </c>
      <c r="B3195" t="s">
        <v>13</v>
      </c>
      <c r="C3195" s="2">
        <f>HYPERLINK("https://cao.dolgi.msk.ru/account/1011514204/", 1011514204)</f>
        <v>1011514204</v>
      </c>
      <c r="D3195">
        <v>2614.34</v>
      </c>
    </row>
    <row r="3196" spans="1:4" x14ac:dyDescent="0.25">
      <c r="A3196" t="s">
        <v>786</v>
      </c>
      <c r="B3196" t="s">
        <v>14</v>
      </c>
      <c r="C3196" s="2">
        <f>HYPERLINK("https://cao.dolgi.msk.ru/account/1011220724/", 1011220724)</f>
        <v>1011220724</v>
      </c>
      <c r="D3196">
        <v>9440.7999999999993</v>
      </c>
    </row>
    <row r="3197" spans="1:4" x14ac:dyDescent="0.25">
      <c r="A3197" t="s">
        <v>786</v>
      </c>
      <c r="B3197" t="s">
        <v>34</v>
      </c>
      <c r="C3197" s="2">
        <f>HYPERLINK("https://cao.dolgi.msk.ru/account/1011220265/", 1011220265)</f>
        <v>1011220265</v>
      </c>
      <c r="D3197">
        <v>67793.399999999994</v>
      </c>
    </row>
    <row r="3198" spans="1:4" x14ac:dyDescent="0.25">
      <c r="A3198" t="s">
        <v>786</v>
      </c>
      <c r="B3198" t="s">
        <v>39</v>
      </c>
      <c r="C3198" s="2">
        <f>HYPERLINK("https://cao.dolgi.msk.ru/account/1011220492/", 1011220492)</f>
        <v>1011220492</v>
      </c>
      <c r="D3198">
        <v>81153.759999999995</v>
      </c>
    </row>
    <row r="3199" spans="1:4" x14ac:dyDescent="0.25">
      <c r="A3199" t="s">
        <v>786</v>
      </c>
      <c r="B3199" t="s">
        <v>65</v>
      </c>
      <c r="C3199" s="2">
        <f>HYPERLINK("https://cao.dolgi.msk.ru/account/1011220273/", 1011220273)</f>
        <v>1011220273</v>
      </c>
      <c r="D3199">
        <v>53643.39</v>
      </c>
    </row>
    <row r="3200" spans="1:4" x14ac:dyDescent="0.25">
      <c r="A3200" t="s">
        <v>786</v>
      </c>
      <c r="B3200" t="s">
        <v>65</v>
      </c>
      <c r="C3200" s="2">
        <f>HYPERLINK("https://cao.dolgi.msk.ru/account/1011220396/", 1011220396)</f>
        <v>1011220396</v>
      </c>
      <c r="D3200">
        <v>3339.74</v>
      </c>
    </row>
    <row r="3201" spans="1:4" x14ac:dyDescent="0.25">
      <c r="A3201" t="s">
        <v>786</v>
      </c>
      <c r="B3201" t="s">
        <v>65</v>
      </c>
      <c r="C3201" s="2">
        <f>HYPERLINK("https://cao.dolgi.msk.ru/account/1011220425/", 1011220425)</f>
        <v>1011220425</v>
      </c>
      <c r="D3201">
        <v>15426.11</v>
      </c>
    </row>
    <row r="3202" spans="1:4" x14ac:dyDescent="0.25">
      <c r="A3202" t="s">
        <v>786</v>
      </c>
      <c r="B3202" t="s">
        <v>65</v>
      </c>
      <c r="C3202" s="2">
        <f>HYPERLINK("https://cao.dolgi.msk.ru/account/1011220441/", 1011220441)</f>
        <v>1011220441</v>
      </c>
      <c r="D3202">
        <v>3953.18</v>
      </c>
    </row>
    <row r="3203" spans="1:4" x14ac:dyDescent="0.25">
      <c r="A3203" t="s">
        <v>786</v>
      </c>
      <c r="B3203" t="s">
        <v>65</v>
      </c>
      <c r="C3203" s="2">
        <f>HYPERLINK("https://cao.dolgi.msk.ru/account/1011534539/", 1011534539)</f>
        <v>1011534539</v>
      </c>
      <c r="D3203">
        <v>1046.43</v>
      </c>
    </row>
    <row r="3204" spans="1:4" x14ac:dyDescent="0.25">
      <c r="A3204" t="s">
        <v>786</v>
      </c>
      <c r="B3204" t="s">
        <v>9</v>
      </c>
      <c r="C3204" s="2">
        <f>HYPERLINK("https://cao.dolgi.msk.ru/account/1011220572/", 1011220572)</f>
        <v>1011220572</v>
      </c>
      <c r="D3204">
        <v>89813.95</v>
      </c>
    </row>
    <row r="3205" spans="1:4" x14ac:dyDescent="0.25">
      <c r="A3205" t="s">
        <v>786</v>
      </c>
      <c r="B3205" t="s">
        <v>29</v>
      </c>
      <c r="C3205" s="2">
        <f>HYPERLINK("https://cao.dolgi.msk.ru/account/1011220732/", 1011220732)</f>
        <v>1011220732</v>
      </c>
      <c r="D3205">
        <v>11939.91</v>
      </c>
    </row>
    <row r="3206" spans="1:4" x14ac:dyDescent="0.25">
      <c r="A3206" t="s">
        <v>786</v>
      </c>
      <c r="B3206" t="s">
        <v>108</v>
      </c>
      <c r="C3206" s="2">
        <f>HYPERLINK("https://cao.dolgi.msk.ru/account/1011220337/", 1011220337)</f>
        <v>1011220337</v>
      </c>
      <c r="D3206">
        <v>16821.419999999998</v>
      </c>
    </row>
    <row r="3207" spans="1:4" x14ac:dyDescent="0.25">
      <c r="A3207" t="s">
        <v>786</v>
      </c>
      <c r="B3207" t="s">
        <v>94</v>
      </c>
      <c r="C3207" s="2">
        <f>HYPERLINK("https://cao.dolgi.msk.ru/account/1011220652/", 1011220652)</f>
        <v>1011220652</v>
      </c>
      <c r="D3207">
        <v>15499.79</v>
      </c>
    </row>
    <row r="3208" spans="1:4" x14ac:dyDescent="0.25">
      <c r="A3208" t="s">
        <v>787</v>
      </c>
      <c r="B3208" t="s">
        <v>18</v>
      </c>
      <c r="C3208" s="2">
        <f>HYPERLINK("https://cao.dolgi.msk.ru/account/1011220812/", 1011220812)</f>
        <v>1011220812</v>
      </c>
      <c r="D3208">
        <v>22105.06</v>
      </c>
    </row>
    <row r="3209" spans="1:4" x14ac:dyDescent="0.25">
      <c r="A3209" t="s">
        <v>788</v>
      </c>
      <c r="B3209" t="s">
        <v>6</v>
      </c>
      <c r="C3209" s="2">
        <f>HYPERLINK("https://cao.dolgi.msk.ru/account/1011458409/", 1011458409)</f>
        <v>1011458409</v>
      </c>
      <c r="D3209">
        <v>10611.12</v>
      </c>
    </row>
    <row r="3210" spans="1:4" x14ac:dyDescent="0.25">
      <c r="A3210" t="s">
        <v>788</v>
      </c>
      <c r="B3210" t="s">
        <v>9</v>
      </c>
      <c r="C3210" s="2">
        <f>HYPERLINK("https://cao.dolgi.msk.ru/account/1011458003/", 1011458003)</f>
        <v>1011458003</v>
      </c>
      <c r="D3210">
        <v>11601.29</v>
      </c>
    </row>
    <row r="3211" spans="1:4" x14ac:dyDescent="0.25">
      <c r="A3211" t="s">
        <v>788</v>
      </c>
      <c r="B3211" t="s">
        <v>5</v>
      </c>
      <c r="C3211" s="2">
        <f>HYPERLINK("https://cao.dolgi.msk.ru/account/1011457924/", 1011457924)</f>
        <v>1011457924</v>
      </c>
      <c r="D3211">
        <v>26156.19</v>
      </c>
    </row>
    <row r="3212" spans="1:4" x14ac:dyDescent="0.25">
      <c r="A3212" t="s">
        <v>788</v>
      </c>
      <c r="B3212" t="s">
        <v>28</v>
      </c>
      <c r="C3212" s="2">
        <f>HYPERLINK("https://cao.dolgi.msk.ru/account/1011458708/", 1011458708)</f>
        <v>1011458708</v>
      </c>
      <c r="D3212">
        <v>163136.62</v>
      </c>
    </row>
    <row r="3213" spans="1:4" x14ac:dyDescent="0.25">
      <c r="A3213" t="s">
        <v>788</v>
      </c>
      <c r="B3213" t="s">
        <v>20</v>
      </c>
      <c r="C3213" s="2">
        <f>HYPERLINK("https://cao.dolgi.msk.ru/account/1011458177/", 1011458177)</f>
        <v>1011458177</v>
      </c>
      <c r="D3213">
        <v>23179.74</v>
      </c>
    </row>
    <row r="3214" spans="1:4" x14ac:dyDescent="0.25">
      <c r="A3214" t="s">
        <v>788</v>
      </c>
      <c r="B3214" t="s">
        <v>50</v>
      </c>
      <c r="C3214" s="2">
        <f>HYPERLINK("https://cao.dolgi.msk.ru/account/1011457596/", 1011457596)</f>
        <v>1011457596</v>
      </c>
      <c r="D3214">
        <v>11735.18</v>
      </c>
    </row>
    <row r="3215" spans="1:4" x14ac:dyDescent="0.25">
      <c r="A3215" t="s">
        <v>788</v>
      </c>
      <c r="B3215" t="s">
        <v>50</v>
      </c>
      <c r="C3215" s="2">
        <f>HYPERLINK("https://cao.dolgi.msk.ru/account/1011507485/", 1011507485)</f>
        <v>1011507485</v>
      </c>
      <c r="D3215">
        <v>19045.45</v>
      </c>
    </row>
    <row r="3216" spans="1:4" x14ac:dyDescent="0.25">
      <c r="A3216" t="s">
        <v>788</v>
      </c>
      <c r="B3216" t="s">
        <v>21</v>
      </c>
      <c r="C3216" s="2">
        <f>HYPERLINK("https://cao.dolgi.msk.ru/account/1011458265/", 1011458265)</f>
        <v>1011458265</v>
      </c>
      <c r="D3216">
        <v>9387.0300000000007</v>
      </c>
    </row>
    <row r="3217" spans="1:4" x14ac:dyDescent="0.25">
      <c r="A3217" t="s">
        <v>788</v>
      </c>
      <c r="B3217" t="s">
        <v>31</v>
      </c>
      <c r="C3217" s="2">
        <f>HYPERLINK("https://cao.dolgi.msk.ru/account/1011458687/", 1011458687)</f>
        <v>1011458687</v>
      </c>
      <c r="D3217">
        <v>12318.85</v>
      </c>
    </row>
    <row r="3218" spans="1:4" x14ac:dyDescent="0.25">
      <c r="A3218" t="s">
        <v>788</v>
      </c>
      <c r="B3218" t="s">
        <v>43</v>
      </c>
      <c r="C3218" s="2">
        <f>HYPERLINK("https://cao.dolgi.msk.ru/account/1011458206/", 1011458206)</f>
        <v>1011458206</v>
      </c>
      <c r="D3218">
        <v>9887.98</v>
      </c>
    </row>
    <row r="3219" spans="1:4" x14ac:dyDescent="0.25">
      <c r="A3219" t="s">
        <v>788</v>
      </c>
      <c r="B3219" t="s">
        <v>35</v>
      </c>
      <c r="C3219" s="2">
        <f>HYPERLINK("https://cao.dolgi.msk.ru/account/1011458986/", 1011458986)</f>
        <v>1011458986</v>
      </c>
      <c r="D3219">
        <v>9382.7000000000007</v>
      </c>
    </row>
    <row r="3220" spans="1:4" x14ac:dyDescent="0.25">
      <c r="A3220" t="s">
        <v>788</v>
      </c>
      <c r="B3220" t="s">
        <v>283</v>
      </c>
      <c r="C3220" s="2">
        <f>HYPERLINK("https://cao.dolgi.msk.ru/account/1011459014/", 1011459014)</f>
        <v>1011459014</v>
      </c>
      <c r="D3220">
        <v>15395.83</v>
      </c>
    </row>
    <row r="3221" spans="1:4" x14ac:dyDescent="0.25">
      <c r="A3221" t="s">
        <v>788</v>
      </c>
      <c r="B3221" t="s">
        <v>38</v>
      </c>
      <c r="C3221" s="2">
        <f>HYPERLINK("https://cao.dolgi.msk.ru/account/1011457676/", 1011457676)</f>
        <v>1011457676</v>
      </c>
      <c r="D3221">
        <v>9785.27</v>
      </c>
    </row>
    <row r="3222" spans="1:4" x14ac:dyDescent="0.25">
      <c r="A3222" t="s">
        <v>788</v>
      </c>
      <c r="B3222" t="s">
        <v>179</v>
      </c>
      <c r="C3222" s="2">
        <f>HYPERLINK("https://cao.dolgi.msk.ru/account/1011458572/", 1011458572)</f>
        <v>1011458572</v>
      </c>
      <c r="D3222">
        <v>62560.38</v>
      </c>
    </row>
    <row r="3223" spans="1:4" x14ac:dyDescent="0.25">
      <c r="A3223" t="s">
        <v>788</v>
      </c>
      <c r="B3223" t="s">
        <v>171</v>
      </c>
      <c r="C3223" s="2">
        <f>HYPERLINK("https://cao.dolgi.msk.ru/account/1011458505/", 1011458505)</f>
        <v>1011458505</v>
      </c>
      <c r="D3223">
        <v>27740.27</v>
      </c>
    </row>
    <row r="3224" spans="1:4" x14ac:dyDescent="0.25">
      <c r="A3224" t="s">
        <v>788</v>
      </c>
      <c r="B3224" t="s">
        <v>91</v>
      </c>
      <c r="C3224" s="2">
        <f>HYPERLINK("https://cao.dolgi.msk.ru/account/1011458628/", 1011458628)</f>
        <v>1011458628</v>
      </c>
      <c r="D3224">
        <v>64659.519999999997</v>
      </c>
    </row>
    <row r="3225" spans="1:4" x14ac:dyDescent="0.25">
      <c r="A3225" t="s">
        <v>788</v>
      </c>
      <c r="B3225" t="s">
        <v>114</v>
      </c>
      <c r="C3225" s="2">
        <f>HYPERLINK("https://cao.dolgi.msk.ru/account/1011507784/", 1011507784)</f>
        <v>1011507784</v>
      </c>
      <c r="D3225">
        <v>4532.1499999999996</v>
      </c>
    </row>
    <row r="3226" spans="1:4" x14ac:dyDescent="0.25">
      <c r="A3226" t="s">
        <v>788</v>
      </c>
      <c r="B3226" t="s">
        <v>334</v>
      </c>
      <c r="C3226" s="2">
        <f>HYPERLINK("https://cao.dolgi.msk.ru/account/1011458644/", 1011458644)</f>
        <v>1011458644</v>
      </c>
      <c r="D3226">
        <v>31147.13</v>
      </c>
    </row>
    <row r="3227" spans="1:4" x14ac:dyDescent="0.25">
      <c r="A3227" t="s">
        <v>788</v>
      </c>
      <c r="B3227" t="s">
        <v>99</v>
      </c>
      <c r="C3227" s="2">
        <f>HYPERLINK("https://cao.dolgi.msk.ru/account/1011459049/", 1011459049)</f>
        <v>1011459049</v>
      </c>
      <c r="D3227">
        <v>31151.37</v>
      </c>
    </row>
    <row r="3228" spans="1:4" x14ac:dyDescent="0.25">
      <c r="A3228" t="s">
        <v>789</v>
      </c>
      <c r="B3228" t="s">
        <v>5</v>
      </c>
      <c r="C3228" s="2">
        <f>HYPERLINK("https://cao.dolgi.msk.ru/account/1011434685/", 1011434685)</f>
        <v>1011434685</v>
      </c>
      <c r="D3228">
        <v>8481.5499999999993</v>
      </c>
    </row>
    <row r="3229" spans="1:4" x14ac:dyDescent="0.25">
      <c r="A3229" t="s">
        <v>789</v>
      </c>
      <c r="B3229" t="s">
        <v>188</v>
      </c>
      <c r="C3229" s="2">
        <f>HYPERLINK("https://cao.dolgi.msk.ru/account/1011434407/", 1011434407)</f>
        <v>1011434407</v>
      </c>
      <c r="D3229">
        <v>51714.04</v>
      </c>
    </row>
    <row r="3230" spans="1:4" x14ac:dyDescent="0.25">
      <c r="A3230" t="s">
        <v>789</v>
      </c>
      <c r="B3230" t="s">
        <v>249</v>
      </c>
      <c r="C3230" s="2">
        <f>HYPERLINK("https://cao.dolgi.msk.ru/account/1011434589/", 1011434589)</f>
        <v>1011434589</v>
      </c>
      <c r="D3230">
        <v>133491.38</v>
      </c>
    </row>
    <row r="3231" spans="1:4" x14ac:dyDescent="0.25">
      <c r="A3231" t="s">
        <v>790</v>
      </c>
      <c r="B3231" t="s">
        <v>9</v>
      </c>
      <c r="C3231" s="2">
        <f>HYPERLINK("https://cao.dolgi.msk.ru/account/1011459575/", 1011459575)</f>
        <v>1011459575</v>
      </c>
      <c r="D3231">
        <v>19469.63</v>
      </c>
    </row>
    <row r="3232" spans="1:4" x14ac:dyDescent="0.25">
      <c r="A3232" t="s">
        <v>790</v>
      </c>
      <c r="B3232" t="s">
        <v>16</v>
      </c>
      <c r="C3232" s="2">
        <f>HYPERLINK("https://cao.dolgi.msk.ru/account/1011526977/", 1011526977)</f>
        <v>1011526977</v>
      </c>
      <c r="D3232">
        <v>3338.44</v>
      </c>
    </row>
    <row r="3233" spans="1:4" x14ac:dyDescent="0.25">
      <c r="A3233" t="s">
        <v>790</v>
      </c>
      <c r="B3233" t="s">
        <v>46</v>
      </c>
      <c r="C3233" s="2">
        <f>HYPERLINK("https://cao.dolgi.msk.ru/account/1011459508/", 1011459508)</f>
        <v>1011459508</v>
      </c>
      <c r="D3233">
        <v>15295.04</v>
      </c>
    </row>
    <row r="3234" spans="1:4" x14ac:dyDescent="0.25">
      <c r="A3234" t="s">
        <v>790</v>
      </c>
      <c r="B3234" t="s">
        <v>30</v>
      </c>
      <c r="C3234" s="2">
        <f>HYPERLINK("https://cao.dolgi.msk.ru/account/1011460197/", 1011460197)</f>
        <v>1011460197</v>
      </c>
      <c r="D3234">
        <v>23654.53</v>
      </c>
    </row>
    <row r="3235" spans="1:4" x14ac:dyDescent="0.25">
      <c r="A3235" t="s">
        <v>790</v>
      </c>
      <c r="B3235" t="s">
        <v>53</v>
      </c>
      <c r="C3235" s="2">
        <f>HYPERLINK("https://cao.dolgi.msk.ru/account/1011459946/", 1011459946)</f>
        <v>1011459946</v>
      </c>
      <c r="D3235">
        <v>16194.86</v>
      </c>
    </row>
    <row r="3236" spans="1:4" x14ac:dyDescent="0.25">
      <c r="A3236" t="s">
        <v>790</v>
      </c>
      <c r="B3236" t="s">
        <v>54</v>
      </c>
      <c r="C3236" s="2">
        <f>HYPERLINK("https://cao.dolgi.msk.ru/account/1011460031/", 1011460031)</f>
        <v>1011460031</v>
      </c>
      <c r="D3236">
        <v>43049.21</v>
      </c>
    </row>
    <row r="3237" spans="1:4" x14ac:dyDescent="0.25">
      <c r="A3237" t="s">
        <v>790</v>
      </c>
      <c r="B3237" t="s">
        <v>110</v>
      </c>
      <c r="C3237" s="2">
        <f>HYPERLINK("https://cao.dolgi.msk.ru/account/1011459903/", 1011459903)</f>
        <v>1011459903</v>
      </c>
      <c r="D3237">
        <v>30024.240000000002</v>
      </c>
    </row>
    <row r="3238" spans="1:4" x14ac:dyDescent="0.25">
      <c r="A3238" t="s">
        <v>790</v>
      </c>
      <c r="B3238" t="s">
        <v>111</v>
      </c>
      <c r="C3238" s="2">
        <f>HYPERLINK("https://cao.dolgi.msk.ru/account/1011459364/", 1011459364)</f>
        <v>1011459364</v>
      </c>
      <c r="D3238">
        <v>10299.58</v>
      </c>
    </row>
    <row r="3239" spans="1:4" x14ac:dyDescent="0.25">
      <c r="A3239" t="s">
        <v>790</v>
      </c>
      <c r="B3239" t="s">
        <v>78</v>
      </c>
      <c r="C3239" s="2">
        <f>HYPERLINK("https://cao.dolgi.msk.ru/account/1011460381/", 1011460381)</f>
        <v>1011460381</v>
      </c>
      <c r="D3239">
        <v>33931.72</v>
      </c>
    </row>
    <row r="3240" spans="1:4" x14ac:dyDescent="0.25">
      <c r="A3240" t="s">
        <v>790</v>
      </c>
      <c r="B3240" t="s">
        <v>240</v>
      </c>
      <c r="C3240" s="2">
        <f>HYPERLINK("https://cao.dolgi.msk.ru/account/1011459284/", 1011459284)</f>
        <v>1011459284</v>
      </c>
      <c r="D3240">
        <v>8211.84</v>
      </c>
    </row>
    <row r="3241" spans="1:4" x14ac:dyDescent="0.25">
      <c r="A3241" t="s">
        <v>790</v>
      </c>
      <c r="B3241" t="s">
        <v>79</v>
      </c>
      <c r="C3241" s="2">
        <f>HYPERLINK("https://cao.dolgi.msk.ru/account/1011459073/", 1011459073)</f>
        <v>1011459073</v>
      </c>
      <c r="D3241">
        <v>9268.2000000000007</v>
      </c>
    </row>
    <row r="3242" spans="1:4" x14ac:dyDescent="0.25">
      <c r="A3242" t="s">
        <v>790</v>
      </c>
      <c r="B3242" t="s">
        <v>59</v>
      </c>
      <c r="C3242" s="2">
        <f>HYPERLINK("https://cao.dolgi.msk.ru/account/1011459372/", 1011459372)</f>
        <v>1011459372</v>
      </c>
      <c r="D3242">
        <v>8535.49</v>
      </c>
    </row>
    <row r="3243" spans="1:4" x14ac:dyDescent="0.25">
      <c r="A3243" t="s">
        <v>790</v>
      </c>
      <c r="B3243" t="s">
        <v>96</v>
      </c>
      <c r="C3243" s="2">
        <f>HYPERLINK("https://cao.dolgi.msk.ru/account/1011460509/", 1011460509)</f>
        <v>1011460509</v>
      </c>
      <c r="D3243">
        <v>11472.38</v>
      </c>
    </row>
    <row r="3244" spans="1:4" x14ac:dyDescent="0.25">
      <c r="A3244" t="s">
        <v>790</v>
      </c>
      <c r="B3244" t="s">
        <v>81</v>
      </c>
      <c r="C3244" s="2">
        <f>HYPERLINK("https://cao.dolgi.msk.ru/account/1011460517/", 1011460517)</f>
        <v>1011460517</v>
      </c>
      <c r="D3244">
        <v>8610.8700000000008</v>
      </c>
    </row>
    <row r="3245" spans="1:4" x14ac:dyDescent="0.25">
      <c r="A3245" t="s">
        <v>790</v>
      </c>
      <c r="B3245" t="s">
        <v>573</v>
      </c>
      <c r="C3245" s="2">
        <f>HYPERLINK("https://cao.dolgi.msk.ru/account/1011460322/", 1011460322)</f>
        <v>1011460322</v>
      </c>
      <c r="D3245">
        <v>63196.29</v>
      </c>
    </row>
    <row r="3246" spans="1:4" x14ac:dyDescent="0.25">
      <c r="A3246" t="s">
        <v>790</v>
      </c>
      <c r="B3246" t="s">
        <v>618</v>
      </c>
      <c r="C3246" s="2">
        <f>HYPERLINK("https://cao.dolgi.msk.ru/account/1011459188/", 1011459188)</f>
        <v>1011459188</v>
      </c>
      <c r="D3246">
        <v>27411.040000000001</v>
      </c>
    </row>
    <row r="3247" spans="1:4" x14ac:dyDescent="0.25">
      <c r="A3247" t="s">
        <v>790</v>
      </c>
      <c r="B3247" t="s">
        <v>84</v>
      </c>
      <c r="C3247" s="2">
        <f>HYPERLINK("https://cao.dolgi.msk.ru/account/1011460429/", 1011460429)</f>
        <v>1011460429</v>
      </c>
      <c r="D3247">
        <v>15962.02</v>
      </c>
    </row>
    <row r="3248" spans="1:4" x14ac:dyDescent="0.25">
      <c r="A3248" t="s">
        <v>791</v>
      </c>
      <c r="B3248" t="s">
        <v>6</v>
      </c>
      <c r="C3248" s="2">
        <f>HYPERLINK("https://cao.dolgi.msk.ru/account/1011460701/", 1011460701)</f>
        <v>1011460701</v>
      </c>
      <c r="D3248">
        <v>34582.03</v>
      </c>
    </row>
    <row r="3249" spans="1:4" x14ac:dyDescent="0.25">
      <c r="A3249" t="s">
        <v>791</v>
      </c>
      <c r="B3249" t="s">
        <v>65</v>
      </c>
      <c r="C3249" s="2">
        <f>HYPERLINK("https://cao.dolgi.msk.ru/account/1011460656/", 1011460656)</f>
        <v>1011460656</v>
      </c>
      <c r="D3249">
        <v>10245.450000000001</v>
      </c>
    </row>
    <row r="3250" spans="1:4" x14ac:dyDescent="0.25">
      <c r="A3250" t="s">
        <v>791</v>
      </c>
      <c r="B3250" t="s">
        <v>9</v>
      </c>
      <c r="C3250" s="2">
        <f>HYPERLINK("https://cao.dolgi.msk.ru/account/1011460664/", 1011460664)</f>
        <v>1011460664</v>
      </c>
      <c r="D3250">
        <v>13165.98</v>
      </c>
    </row>
    <row r="3251" spans="1:4" x14ac:dyDescent="0.25">
      <c r="A3251" t="s">
        <v>792</v>
      </c>
      <c r="B3251" t="s">
        <v>793</v>
      </c>
      <c r="C3251" s="2">
        <f>HYPERLINK("https://cao.dolgi.msk.ru/account/1011542985/", 1011542985)</f>
        <v>1011542985</v>
      </c>
      <c r="D3251">
        <v>32366</v>
      </c>
    </row>
    <row r="3252" spans="1:4" x14ac:dyDescent="0.25">
      <c r="A3252" t="s">
        <v>792</v>
      </c>
      <c r="B3252" t="s">
        <v>14</v>
      </c>
      <c r="C3252" s="2">
        <f>HYPERLINK("https://cao.dolgi.msk.ru/account/1011049402/", 1011049402)</f>
        <v>1011049402</v>
      </c>
      <c r="D3252">
        <v>161431.19</v>
      </c>
    </row>
    <row r="3253" spans="1:4" x14ac:dyDescent="0.25">
      <c r="A3253" t="s">
        <v>794</v>
      </c>
      <c r="B3253" t="s">
        <v>10</v>
      </c>
      <c r="C3253" s="2">
        <f>HYPERLINK("https://cao.dolgi.msk.ru/account/1011485204/", 1011485204)</f>
        <v>1011485204</v>
      </c>
      <c r="D3253">
        <v>21700.15</v>
      </c>
    </row>
    <row r="3254" spans="1:4" x14ac:dyDescent="0.25">
      <c r="A3254" t="s">
        <v>794</v>
      </c>
      <c r="B3254" t="s">
        <v>41</v>
      </c>
      <c r="C3254" s="2">
        <f>HYPERLINK("https://cao.dolgi.msk.ru/account/1011485183/", 1011485183)</f>
        <v>1011485183</v>
      </c>
      <c r="D3254">
        <v>12768.41</v>
      </c>
    </row>
    <row r="3255" spans="1:4" x14ac:dyDescent="0.25">
      <c r="A3255" t="s">
        <v>795</v>
      </c>
      <c r="B3255" t="s">
        <v>46</v>
      </c>
      <c r="C3255" s="2">
        <f>HYPERLINK("https://cao.dolgi.msk.ru/account/1011378097/", 1011378097)</f>
        <v>1011378097</v>
      </c>
      <c r="D3255">
        <v>54742.400000000001</v>
      </c>
    </row>
    <row r="3256" spans="1:4" x14ac:dyDescent="0.25">
      <c r="A3256" t="s">
        <v>795</v>
      </c>
      <c r="B3256" t="s">
        <v>105</v>
      </c>
      <c r="C3256" s="2">
        <f>HYPERLINK("https://cao.dolgi.msk.ru/account/1011378169/", 1011378169)</f>
        <v>1011378169</v>
      </c>
      <c r="D3256">
        <v>56397.02</v>
      </c>
    </row>
    <row r="3257" spans="1:4" x14ac:dyDescent="0.25">
      <c r="A3257" t="s">
        <v>796</v>
      </c>
      <c r="B3257" t="s">
        <v>7</v>
      </c>
      <c r="C3257" s="2">
        <f>HYPERLINK("https://cao.dolgi.msk.ru/account/1011449975/", 1011449975)</f>
        <v>1011449975</v>
      </c>
      <c r="D3257">
        <v>42008.06</v>
      </c>
    </row>
    <row r="3258" spans="1:4" x14ac:dyDescent="0.25">
      <c r="A3258" t="s">
        <v>796</v>
      </c>
      <c r="B3258" t="s">
        <v>29</v>
      </c>
      <c r="C3258" s="2">
        <f>HYPERLINK("https://cao.dolgi.msk.ru/account/1011449991/", 1011449991)</f>
        <v>1011449991</v>
      </c>
      <c r="D3258">
        <v>12488.84</v>
      </c>
    </row>
    <row r="3259" spans="1:4" x14ac:dyDescent="0.25">
      <c r="A3259" t="s">
        <v>796</v>
      </c>
      <c r="B3259" t="s">
        <v>108</v>
      </c>
      <c r="C3259" s="2">
        <f>HYPERLINK("https://cao.dolgi.msk.ru/account/1011449721/", 1011449721)</f>
        <v>1011449721</v>
      </c>
      <c r="D3259">
        <v>26654.98</v>
      </c>
    </row>
    <row r="3260" spans="1:4" x14ac:dyDescent="0.25">
      <c r="A3260" t="s">
        <v>796</v>
      </c>
      <c r="B3260" t="s">
        <v>284</v>
      </c>
      <c r="C3260" s="2">
        <f>HYPERLINK("https://cao.dolgi.msk.ru/account/1011449916/", 1011449916)</f>
        <v>1011449916</v>
      </c>
      <c r="D3260">
        <v>29564.59</v>
      </c>
    </row>
    <row r="3261" spans="1:4" x14ac:dyDescent="0.25">
      <c r="A3261" t="s">
        <v>796</v>
      </c>
      <c r="B3261" t="s">
        <v>342</v>
      </c>
      <c r="C3261" s="2">
        <f>HYPERLINK("https://cao.dolgi.msk.ru/account/1011449801/", 1011449801)</f>
        <v>1011449801</v>
      </c>
      <c r="D3261">
        <v>23001.89</v>
      </c>
    </row>
    <row r="3262" spans="1:4" x14ac:dyDescent="0.25">
      <c r="A3262" t="s">
        <v>796</v>
      </c>
      <c r="B3262" t="s">
        <v>134</v>
      </c>
      <c r="C3262" s="2">
        <f>HYPERLINK("https://cao.dolgi.msk.ru/account/1011449705/", 1011449705)</f>
        <v>1011449705</v>
      </c>
      <c r="D3262">
        <v>101303.63</v>
      </c>
    </row>
    <row r="3263" spans="1:4" x14ac:dyDescent="0.25">
      <c r="A3263" t="s">
        <v>797</v>
      </c>
      <c r="B3263" t="s">
        <v>13</v>
      </c>
      <c r="C3263" s="2">
        <f>HYPERLINK("https://cao.dolgi.msk.ru/account/1011485327/", 1011485327)</f>
        <v>1011485327</v>
      </c>
      <c r="D3263">
        <v>44890.89</v>
      </c>
    </row>
    <row r="3264" spans="1:4" x14ac:dyDescent="0.25">
      <c r="A3264" t="s">
        <v>797</v>
      </c>
      <c r="B3264" t="s">
        <v>14</v>
      </c>
      <c r="C3264" s="2">
        <f>HYPERLINK("https://cao.dolgi.msk.ru/account/1011485378/", 1011485378)</f>
        <v>1011485378</v>
      </c>
      <c r="D3264">
        <v>318273.53999999998</v>
      </c>
    </row>
    <row r="3265" spans="1:4" x14ac:dyDescent="0.25">
      <c r="A3265" t="s">
        <v>797</v>
      </c>
      <c r="B3265" t="s">
        <v>798</v>
      </c>
      <c r="C3265" s="2">
        <f>HYPERLINK("https://cao.dolgi.msk.ru/account/1011485319/", 1011485319)</f>
        <v>1011485319</v>
      </c>
      <c r="D3265">
        <v>27446.35</v>
      </c>
    </row>
    <row r="3266" spans="1:4" x14ac:dyDescent="0.25">
      <c r="A3266" t="s">
        <v>797</v>
      </c>
      <c r="B3266" t="s">
        <v>798</v>
      </c>
      <c r="C3266" s="2">
        <f>HYPERLINK("https://cao.dolgi.msk.ru/account/1011485386/", 1011485386)</f>
        <v>1011485386</v>
      </c>
      <c r="D3266">
        <v>35246.480000000003</v>
      </c>
    </row>
    <row r="3267" spans="1:4" x14ac:dyDescent="0.25">
      <c r="A3267" t="s">
        <v>799</v>
      </c>
      <c r="B3267" t="s">
        <v>39</v>
      </c>
      <c r="C3267" s="2">
        <f>HYPERLINK("https://cao.dolgi.msk.ru/account/1011503839/", 1011503839)</f>
        <v>1011503839</v>
      </c>
      <c r="D3267">
        <v>31939.43</v>
      </c>
    </row>
    <row r="3268" spans="1:4" x14ac:dyDescent="0.25">
      <c r="A3268" t="s">
        <v>799</v>
      </c>
      <c r="B3268" t="s">
        <v>10</v>
      </c>
      <c r="C3268" s="2">
        <f>HYPERLINK("https://cao.dolgi.msk.ru/account/1011504006/", 1011504006)</f>
        <v>1011504006</v>
      </c>
      <c r="D3268">
        <v>38270.230000000003</v>
      </c>
    </row>
    <row r="3269" spans="1:4" x14ac:dyDescent="0.25">
      <c r="A3269" t="s">
        <v>799</v>
      </c>
      <c r="B3269" t="s">
        <v>18</v>
      </c>
      <c r="C3269" s="2">
        <f>HYPERLINK("https://cao.dolgi.msk.ru/account/1011503767/", 1011503767)</f>
        <v>1011503767</v>
      </c>
      <c r="D3269">
        <v>15140.19</v>
      </c>
    </row>
    <row r="3270" spans="1:4" x14ac:dyDescent="0.25">
      <c r="A3270" t="s">
        <v>799</v>
      </c>
      <c r="B3270" t="s">
        <v>509</v>
      </c>
      <c r="C3270" s="2">
        <f>HYPERLINK("https://cao.dolgi.msk.ru/account/1011503863/", 1011503863)</f>
        <v>1011503863</v>
      </c>
      <c r="D3270">
        <v>13984.97</v>
      </c>
    </row>
    <row r="3271" spans="1:4" x14ac:dyDescent="0.25">
      <c r="A3271" t="s">
        <v>800</v>
      </c>
      <c r="B3271" t="s">
        <v>16</v>
      </c>
      <c r="C3271" s="2">
        <f>HYPERLINK("https://cao.dolgi.msk.ru/account/1011485503/", 1011485503)</f>
        <v>1011485503</v>
      </c>
      <c r="D3271">
        <v>20659.12</v>
      </c>
    </row>
    <row r="3272" spans="1:4" x14ac:dyDescent="0.25">
      <c r="A3272" t="s">
        <v>800</v>
      </c>
      <c r="B3272" t="s">
        <v>105</v>
      </c>
      <c r="C3272" s="2">
        <f>HYPERLINK("https://cao.dolgi.msk.ru/account/1011485431/", 1011485431)</f>
        <v>1011485431</v>
      </c>
      <c r="D3272">
        <v>144580.26</v>
      </c>
    </row>
    <row r="3273" spans="1:4" x14ac:dyDescent="0.25">
      <c r="A3273" t="s">
        <v>800</v>
      </c>
      <c r="B3273" t="s">
        <v>41</v>
      </c>
      <c r="C3273" s="2">
        <f>HYPERLINK("https://cao.dolgi.msk.ru/account/1011485693/", 1011485693)</f>
        <v>1011485693</v>
      </c>
      <c r="D3273">
        <v>8522.56</v>
      </c>
    </row>
    <row r="3274" spans="1:4" x14ac:dyDescent="0.25">
      <c r="A3274" t="s">
        <v>801</v>
      </c>
      <c r="B3274" t="s">
        <v>6</v>
      </c>
      <c r="C3274" s="2">
        <f>HYPERLINK("https://cao.dolgi.msk.ru/account/1011221145/", 1011221145)</f>
        <v>1011221145</v>
      </c>
      <c r="D3274">
        <v>7940.17</v>
      </c>
    </row>
    <row r="3275" spans="1:4" x14ac:dyDescent="0.25">
      <c r="A3275" t="s">
        <v>801</v>
      </c>
      <c r="B3275" t="s">
        <v>10</v>
      </c>
      <c r="C3275" s="2">
        <f>HYPERLINK("https://cao.dolgi.msk.ru/account/1011220943/", 1011220943)</f>
        <v>1011220943</v>
      </c>
      <c r="D3275">
        <v>5828.93</v>
      </c>
    </row>
    <row r="3276" spans="1:4" x14ac:dyDescent="0.25">
      <c r="A3276" t="s">
        <v>801</v>
      </c>
      <c r="B3276" t="s">
        <v>19</v>
      </c>
      <c r="C3276" s="2">
        <f>HYPERLINK("https://cao.dolgi.msk.ru/account/1011221073/", 1011221073)</f>
        <v>1011221073</v>
      </c>
      <c r="D3276">
        <v>9264.23</v>
      </c>
    </row>
    <row r="3277" spans="1:4" x14ac:dyDescent="0.25">
      <c r="A3277" t="s">
        <v>802</v>
      </c>
      <c r="B3277" t="s">
        <v>76</v>
      </c>
      <c r="C3277" s="2">
        <f>HYPERLINK("https://cao.dolgi.msk.ru/account/1011221217/", 1011221217)</f>
        <v>1011221217</v>
      </c>
      <c r="D3277">
        <v>41448.449999999997</v>
      </c>
    </row>
    <row r="3278" spans="1:4" x14ac:dyDescent="0.25">
      <c r="A3278" t="s">
        <v>803</v>
      </c>
      <c r="B3278" t="s">
        <v>14</v>
      </c>
      <c r="C3278" s="2">
        <f>HYPERLINK("https://cao.dolgi.msk.ru/account/1011501868/", 1011501868)</f>
        <v>1011501868</v>
      </c>
      <c r="D3278">
        <v>153853.25</v>
      </c>
    </row>
    <row r="3279" spans="1:4" x14ac:dyDescent="0.25">
      <c r="A3279" t="s">
        <v>803</v>
      </c>
      <c r="B3279" t="s">
        <v>14</v>
      </c>
      <c r="C3279" s="2">
        <f>HYPERLINK("https://cao.dolgi.msk.ru/account/1011501905/", 1011501905)</f>
        <v>1011501905</v>
      </c>
      <c r="D3279">
        <v>269320.27</v>
      </c>
    </row>
    <row r="3280" spans="1:4" x14ac:dyDescent="0.25">
      <c r="A3280" t="s">
        <v>803</v>
      </c>
      <c r="B3280" t="s">
        <v>28</v>
      </c>
      <c r="C3280" s="2">
        <f>HYPERLINK("https://cao.dolgi.msk.ru/account/1011502027/", 1011502027)</f>
        <v>1011502027</v>
      </c>
      <c r="D3280">
        <v>50855.43</v>
      </c>
    </row>
    <row r="3281" spans="1:4" x14ac:dyDescent="0.25">
      <c r="A3281" t="s">
        <v>803</v>
      </c>
      <c r="B3281" t="s">
        <v>16</v>
      </c>
      <c r="C3281" s="2">
        <f>HYPERLINK("https://cao.dolgi.msk.ru/account/1011501884/", 1011501884)</f>
        <v>1011501884</v>
      </c>
      <c r="D3281">
        <v>11657.95</v>
      </c>
    </row>
    <row r="3282" spans="1:4" x14ac:dyDescent="0.25">
      <c r="A3282" t="s">
        <v>803</v>
      </c>
      <c r="B3282" t="s">
        <v>52</v>
      </c>
      <c r="C3282" s="2">
        <f>HYPERLINK("https://cao.dolgi.msk.ru/account/1011501657/", 1011501657)</f>
        <v>1011501657</v>
      </c>
      <c r="D3282">
        <v>70955.03</v>
      </c>
    </row>
    <row r="3283" spans="1:4" x14ac:dyDescent="0.25">
      <c r="A3283" t="s">
        <v>803</v>
      </c>
      <c r="B3283" t="s">
        <v>41</v>
      </c>
      <c r="C3283" s="2">
        <f>HYPERLINK("https://cao.dolgi.msk.ru/account/1011501673/", 1011501673)</f>
        <v>1011501673</v>
      </c>
      <c r="D3283">
        <v>84627.21</v>
      </c>
    </row>
    <row r="3284" spans="1:4" x14ac:dyDescent="0.25">
      <c r="A3284" t="s">
        <v>804</v>
      </c>
      <c r="B3284" t="s">
        <v>805</v>
      </c>
      <c r="C3284" s="2">
        <f>HYPERLINK("https://cao.dolgi.msk.ru/account/1011221444/", 1011221444)</f>
        <v>1011221444</v>
      </c>
      <c r="D3284">
        <v>17332.79</v>
      </c>
    </row>
    <row r="3285" spans="1:4" x14ac:dyDescent="0.25">
      <c r="A3285" t="s">
        <v>804</v>
      </c>
      <c r="B3285" t="s">
        <v>10</v>
      </c>
      <c r="C3285" s="2">
        <f>HYPERLINK("https://cao.dolgi.msk.ru/account/1011221567/", 1011221567)</f>
        <v>1011221567</v>
      </c>
      <c r="D3285">
        <v>221084.96</v>
      </c>
    </row>
    <row r="3286" spans="1:4" x14ac:dyDescent="0.25">
      <c r="A3286" t="s">
        <v>806</v>
      </c>
      <c r="B3286" t="s">
        <v>26</v>
      </c>
      <c r="C3286" s="2">
        <f>HYPERLINK("https://cao.dolgi.msk.ru/account/1011451469/", 1011451469)</f>
        <v>1011451469</v>
      </c>
      <c r="D3286">
        <v>14228.41</v>
      </c>
    </row>
    <row r="3287" spans="1:4" x14ac:dyDescent="0.25">
      <c r="A3287" t="s">
        <v>806</v>
      </c>
      <c r="B3287" t="s">
        <v>29</v>
      </c>
      <c r="C3287" s="2">
        <f>HYPERLINK("https://cao.dolgi.msk.ru/account/1011451987/", 1011451987)</f>
        <v>1011451987</v>
      </c>
      <c r="D3287">
        <v>12767.4</v>
      </c>
    </row>
  </sheetData>
  <autoFilter ref="A1:D3287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>Жилищник Басманного района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Ара Робертович Аракелян (Специалист договорного отдела) &lt;arayik125@mail.ru&gt;</dc:creator>
  <dc:description>uuid: 01929e3fb9337000a22f58c7e0097012 generated: 2024-10-18 09:10:29</dc:description>
  <cp:lastModifiedBy>User</cp:lastModifiedBy>
  <dcterms:created xsi:type="dcterms:W3CDTF">2024-10-18T06:10:44Z</dcterms:created>
  <dcterms:modified xsi:type="dcterms:W3CDTF">2024-10-18T06:16:29Z</dcterms:modified>
</cp:coreProperties>
</file>